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E:\IOM SOMALIA\COS\Kismayo CAD\Kismayo Documents\Revised\"/>
    </mc:Choice>
  </mc:AlternateContent>
  <bookViews>
    <workbookView xWindow="0" yWindow="0" windowWidth="20490" windowHeight="8235" tabRatio="850" activeTab="1"/>
  </bookViews>
  <sheets>
    <sheet name="Cover" sheetId="25" r:id="rId1"/>
    <sheet name="COMBINED FACILITIES" sheetId="45" r:id="rId2"/>
    <sheet name="BUNKER" sheetId="47" r:id="rId3"/>
    <sheet name="GRAND SUMMARY" sheetId="26" r:id="rId4"/>
  </sheets>
  <externalReferences>
    <externalReference r:id="rId5"/>
    <externalReference r:id="rId6"/>
  </externalReferences>
  <definedNames>
    <definedName name="_A65537" localSheetId="1">#REF!</definedName>
    <definedName name="_A65537">#REF!</definedName>
    <definedName name="_A65777" localSheetId="1">#REF!</definedName>
    <definedName name="_A65777">#REF!</definedName>
    <definedName name="d" localSheetId="1">[1]Ragama!#REF!</definedName>
    <definedName name="d">[2]Ragama!#REF!</definedName>
    <definedName name="e" localSheetId="1">[1]Ragama!#REF!</definedName>
    <definedName name="e">[2]Ragama!#REF!</definedName>
    <definedName name="G">#REF!</definedName>
    <definedName name="KITCHEN" localSheetId="1">[1]Ragama!#REF!</definedName>
    <definedName name="KITCHEN">[2]Ragama!#REF!</definedName>
    <definedName name="PLUMBING" localSheetId="1">[1]Ragama!#REF!</definedName>
    <definedName name="PLUMBING">[2]Ragama!#REF!</definedName>
    <definedName name="_xlnm.Print_Area" localSheetId="1">'COMBINED FACILITIES'!$A$1:$F$185</definedName>
    <definedName name="_xlnm.Print_Area" localSheetId="0">Cover!$A$1:$J$52</definedName>
    <definedName name="_xlnm.Print_Area" localSheetId="3">'GRAND SUMMARY'!$A$1:$E$14</definedName>
    <definedName name="Print_Area_MI" localSheetId="1">[1]Ragama!#REF!</definedName>
    <definedName name="Print_Area_MI" localSheetId="0">[2]Ragama!#REF!</definedName>
    <definedName name="Print_Area_MI" localSheetId="3">[2]Ragama!#REF!</definedName>
    <definedName name="Print_Area_MI">[2]Ragama!#REF!</definedName>
    <definedName name="Print_Area_MI_1" localSheetId="1">#REF!</definedName>
    <definedName name="Print_Area_MI_1">#REF!</definedName>
    <definedName name="Print_Area_MI_3" localSheetId="1">#REF!</definedName>
    <definedName name="Print_Area_MI_3">#REF!</definedName>
    <definedName name="_xlnm.Print_Titles" localSheetId="1">'COMBINED FACILITIES'!$1:$2</definedName>
  </definedNames>
  <calcPr calcId="162913"/>
  <fileRecoveryPr autoRecover="0"/>
</workbook>
</file>

<file path=xl/calcChain.xml><?xml version="1.0" encoding="utf-8"?>
<calcChain xmlns="http://schemas.openxmlformats.org/spreadsheetml/2006/main">
  <c r="F170" i="45" l="1"/>
  <c r="F173" i="45"/>
  <c r="F236" i="47" l="1"/>
  <c r="F234" i="47"/>
  <c r="F232" i="47"/>
  <c r="F228" i="47"/>
  <c r="F226" i="47"/>
  <c r="F224" i="47"/>
  <c r="F222" i="47"/>
  <c r="F218" i="47"/>
  <c r="F216" i="47"/>
  <c r="F208" i="47"/>
  <c r="D206" i="47"/>
  <c r="F206" i="47" s="1"/>
  <c r="D204" i="47"/>
  <c r="F204" i="47" s="1"/>
  <c r="F202" i="47"/>
  <c r="F197" i="47"/>
  <c r="F185" i="47"/>
  <c r="F183" i="47"/>
  <c r="D179" i="47"/>
  <c r="F179" i="47" s="1"/>
  <c r="F175" i="47"/>
  <c r="F164" i="47"/>
  <c r="F160" i="47"/>
  <c r="D151" i="47"/>
  <c r="F151" i="47" s="1"/>
  <c r="F149" i="47"/>
  <c r="D145" i="47"/>
  <c r="F145" i="47" s="1"/>
  <c r="D139" i="47"/>
  <c r="F139" i="47" s="1"/>
  <c r="D123" i="47"/>
  <c r="D127" i="47" s="1"/>
  <c r="F127" i="47" s="1"/>
  <c r="D112" i="47"/>
  <c r="F112" i="47" s="1"/>
  <c r="D108" i="47"/>
  <c r="F108" i="47" s="1"/>
  <c r="D104" i="47"/>
  <c r="F104" i="47" s="1"/>
  <c r="D97" i="47"/>
  <c r="F97" i="47" s="1"/>
  <c r="D83" i="47"/>
  <c r="D87" i="47" s="1"/>
  <c r="D91" i="47" s="1"/>
  <c r="F91" i="47" s="1"/>
  <c r="D79" i="47"/>
  <c r="F79" i="47" s="1"/>
  <c r="D77" i="47"/>
  <c r="F77" i="47" s="1"/>
  <c r="D75" i="47"/>
  <c r="F75" i="47" s="1"/>
  <c r="D72" i="47"/>
  <c r="F72" i="47" s="1"/>
  <c r="D70" i="47"/>
  <c r="F70" i="47" s="1"/>
  <c r="D68" i="47"/>
  <c r="F68" i="47" s="1"/>
  <c r="D66" i="47"/>
  <c r="F66" i="47" s="1"/>
  <c r="D60" i="47"/>
  <c r="F60" i="47" s="1"/>
  <c r="D58" i="47"/>
  <c r="F58" i="47" s="1"/>
  <c r="D54" i="47"/>
  <c r="F54" i="47" s="1"/>
  <c r="D52" i="47"/>
  <c r="F52" i="47" s="1"/>
  <c r="D47" i="47"/>
  <c r="F47" i="47" s="1"/>
  <c r="D41" i="47"/>
  <c r="F41" i="47" s="1"/>
  <c r="F39" i="47"/>
  <c r="D37" i="47"/>
  <c r="F37" i="47" s="1"/>
  <c r="D35" i="47"/>
  <c r="F35" i="47" s="1"/>
  <c r="D33" i="47"/>
  <c r="F33" i="47" s="1"/>
  <c r="D31" i="47"/>
  <c r="F31" i="47" s="1"/>
  <c r="D29" i="47"/>
  <c r="F29" i="47" s="1"/>
  <c r="D27" i="47"/>
  <c r="F27" i="47" s="1"/>
  <c r="D25" i="47"/>
  <c r="F25" i="47" s="1"/>
  <c r="F21" i="47"/>
  <c r="F19" i="47"/>
  <c r="F18" i="47"/>
  <c r="F238" i="47" l="1"/>
  <c r="E258" i="47" s="1"/>
  <c r="F166" i="47"/>
  <c r="E255" i="47" s="1"/>
  <c r="F83" i="47"/>
  <c r="D102" i="47"/>
  <c r="D110" i="47" s="1"/>
  <c r="F110" i="47" s="1"/>
  <c r="F193" i="47"/>
  <c r="E256" i="47" s="1"/>
  <c r="F22" i="47"/>
  <c r="E251" i="47" s="1"/>
  <c r="F211" i="47"/>
  <c r="E257" i="47" s="1"/>
  <c r="F43" i="47"/>
  <c r="F45" i="47" s="1"/>
  <c r="D133" i="47"/>
  <c r="F87" i="47"/>
  <c r="F123" i="47"/>
  <c r="F102" i="47" l="1"/>
  <c r="F115" i="47" s="1"/>
  <c r="E253" i="47" s="1"/>
  <c r="F92" i="47"/>
  <c r="E252" i="47" s="1"/>
  <c r="D137" i="47"/>
  <c r="F137" i="47" s="1"/>
  <c r="F133" i="47"/>
  <c r="F16" i="45"/>
  <c r="F5" i="45"/>
  <c r="F6" i="45"/>
  <c r="F7" i="45"/>
  <c r="F8" i="45"/>
  <c r="F9" i="45"/>
  <c r="F10" i="45"/>
  <c r="F11" i="45"/>
  <c r="F12" i="45"/>
  <c r="F13" i="45"/>
  <c r="F14" i="45"/>
  <c r="F15" i="45"/>
  <c r="F17" i="45"/>
  <c r="F18" i="45"/>
  <c r="A3" i="26"/>
  <c r="F166" i="45"/>
  <c r="F167" i="45" s="1"/>
  <c r="F184" i="45" s="1"/>
  <c r="F162" i="45"/>
  <c r="F164" i="45" s="1"/>
  <c r="F4" i="45"/>
  <c r="C57" i="45"/>
  <c r="C55" i="45" s="1"/>
  <c r="F55" i="45" s="1"/>
  <c r="C122" i="45"/>
  <c r="F122" i="45" s="1"/>
  <c r="C26" i="45"/>
  <c r="I86" i="45"/>
  <c r="F157" i="45"/>
  <c r="F155" i="45"/>
  <c r="F154" i="45"/>
  <c r="F153" i="45"/>
  <c r="F151" i="45"/>
  <c r="F146" i="45"/>
  <c r="F147" i="45" s="1"/>
  <c r="F181" i="45" s="1"/>
  <c r="F144" i="45"/>
  <c r="C140" i="45"/>
  <c r="F140" i="45" s="1"/>
  <c r="F138" i="45"/>
  <c r="C137" i="45"/>
  <c r="F137" i="45" s="1"/>
  <c r="F135" i="45"/>
  <c r="F134" i="45"/>
  <c r="F131" i="45"/>
  <c r="F129" i="45"/>
  <c r="F127" i="45"/>
  <c r="F125" i="45"/>
  <c r="F120" i="45"/>
  <c r="F116" i="45"/>
  <c r="F115" i="45"/>
  <c r="F113" i="45"/>
  <c r="F112" i="45"/>
  <c r="F108" i="45"/>
  <c r="F107" i="45"/>
  <c r="F106" i="45"/>
  <c r="F105" i="45"/>
  <c r="F103" i="45"/>
  <c r="F102" i="45"/>
  <c r="F101" i="45"/>
  <c r="F99" i="45"/>
  <c r="F97" i="45"/>
  <c r="F96" i="45"/>
  <c r="F95" i="45"/>
  <c r="F92" i="45"/>
  <c r="F91" i="45"/>
  <c r="F90" i="45"/>
  <c r="F88" i="45"/>
  <c r="F87" i="45"/>
  <c r="F85" i="45"/>
  <c r="F83" i="45"/>
  <c r="F82" i="45"/>
  <c r="F81" i="45"/>
  <c r="F79" i="45"/>
  <c r="F78" i="45"/>
  <c r="F77" i="45"/>
  <c r="F75" i="45"/>
  <c r="F73" i="45"/>
  <c r="F72" i="45"/>
  <c r="F71" i="45"/>
  <c r="F70" i="45"/>
  <c r="F68" i="45"/>
  <c r="F67" i="45"/>
  <c r="F64" i="45"/>
  <c r="F63" i="45"/>
  <c r="F62" i="45"/>
  <c r="F60" i="45"/>
  <c r="F59" i="45"/>
  <c r="F53" i="45"/>
  <c r="F52" i="45"/>
  <c r="F51" i="45"/>
  <c r="F46" i="45"/>
  <c r="F45" i="45"/>
  <c r="F44" i="45"/>
  <c r="F42" i="45"/>
  <c r="F40" i="45"/>
  <c r="F38" i="45"/>
  <c r="F37" i="45"/>
  <c r="F36" i="45"/>
  <c r="F34" i="45"/>
  <c r="F31" i="45"/>
  <c r="F30" i="45"/>
  <c r="F28" i="45"/>
  <c r="F26" i="45"/>
  <c r="F183" i="45" l="1"/>
  <c r="F19" i="45"/>
  <c r="F178" i="45" s="1"/>
  <c r="F158" i="45"/>
  <c r="F182" i="45" s="1"/>
  <c r="F47" i="45"/>
  <c r="F179" i="45" s="1"/>
  <c r="F57" i="45"/>
  <c r="F141" i="45" s="1"/>
  <c r="F180" i="45" s="1"/>
  <c r="F153" i="47"/>
  <c r="E254" i="47" s="1"/>
  <c r="E260" i="47" s="1"/>
  <c r="E10" i="26" s="1"/>
  <c r="F185" i="45" l="1"/>
  <c r="E9" i="26" s="1"/>
  <c r="E12" i="26" s="1"/>
</calcChain>
</file>

<file path=xl/sharedStrings.xml><?xml version="1.0" encoding="utf-8"?>
<sst xmlns="http://schemas.openxmlformats.org/spreadsheetml/2006/main" count="699" uniqueCount="399">
  <si>
    <t>6mm diameter bars</t>
  </si>
  <si>
    <t>12mm diameter bars</t>
  </si>
  <si>
    <t>GRAND TOTAL</t>
  </si>
  <si>
    <t>m</t>
  </si>
  <si>
    <t>BILLS OF QUANTITIES</t>
  </si>
  <si>
    <t>GRAND SUMMARY</t>
  </si>
  <si>
    <t>Bill No. 01</t>
  </si>
  <si>
    <t>AMOUNT (USD)</t>
  </si>
  <si>
    <t>Nr</t>
  </si>
  <si>
    <t>ITEM</t>
  </si>
  <si>
    <t>DESCRIPTION</t>
  </si>
  <si>
    <t>UNIT</t>
  </si>
  <si>
    <t>Item</t>
  </si>
  <si>
    <t>kg</t>
  </si>
  <si>
    <t>Sawn formwork to insitu concrete as described:-</t>
  </si>
  <si>
    <t>8mm diameter bars</t>
  </si>
  <si>
    <t>Anti-termite treatment</t>
  </si>
  <si>
    <t>nr</t>
  </si>
  <si>
    <t>Boom Gate</t>
  </si>
  <si>
    <t>m³</t>
  </si>
  <si>
    <t>m²</t>
  </si>
  <si>
    <t xml:space="preserve">ITEM </t>
  </si>
  <si>
    <t>QUANTITY</t>
  </si>
  <si>
    <t>RATE (USD)</t>
  </si>
  <si>
    <t>Excavation and Earthwork</t>
  </si>
  <si>
    <t>Backfilling</t>
  </si>
  <si>
    <t>Return, fill in and ram selected excavated material around  foundations</t>
  </si>
  <si>
    <t>Disposal of Surplus spoils</t>
  </si>
  <si>
    <t>Load and cart away surplus material from site to an approved dumping site</t>
  </si>
  <si>
    <t>Hardcore filling compacted in layers not exceeding 150mm  deep and well watered</t>
  </si>
  <si>
    <t xml:space="preserve">Plain concrete class 15 (mix 1:3:6) </t>
  </si>
  <si>
    <t xml:space="preserve">Insitu concrete class 25, vibrated and reinforced as described,  in:- </t>
  </si>
  <si>
    <t>Column bases</t>
  </si>
  <si>
    <t>100mm thick ground floor slab</t>
  </si>
  <si>
    <t xml:space="preserve">High tensile steel reinforcement to B.S. 4461 in structural  concrete work including cutting, bending, hoisting, fixing, tying  wire and spacing blocks </t>
  </si>
  <si>
    <t>Sawn formwork to:-</t>
  </si>
  <si>
    <t>Vertical sides of columns</t>
  </si>
  <si>
    <t>Edges of 100mm high slab</t>
  </si>
  <si>
    <t xml:space="preserve">Foundation walling </t>
  </si>
  <si>
    <t xml:space="preserve">Three- ply bituminous felt damp proof course bedded in cement  and sand (1:3) mortar (measured nett allow for 300mm laps):- </t>
  </si>
  <si>
    <t>200mm wide horizontal layer</t>
  </si>
  <si>
    <t xml:space="preserve">12mm thick cement sand plaster, with steel trowelled finish, as  described to:- </t>
  </si>
  <si>
    <t>A</t>
  </si>
  <si>
    <t>B</t>
  </si>
  <si>
    <t>C</t>
  </si>
  <si>
    <t>E</t>
  </si>
  <si>
    <t>F</t>
  </si>
  <si>
    <t>G</t>
  </si>
  <si>
    <r>
      <t>m</t>
    </r>
    <r>
      <rPr>
        <vertAlign val="superscript"/>
        <sz val="11"/>
        <rFont val="Times New Roman"/>
        <family val="1"/>
      </rPr>
      <t>3</t>
    </r>
  </si>
  <si>
    <r>
      <t>m</t>
    </r>
    <r>
      <rPr>
        <vertAlign val="superscript"/>
        <sz val="11"/>
        <rFont val="Times New Roman"/>
        <family val="1"/>
      </rPr>
      <t>2</t>
    </r>
  </si>
  <si>
    <t>Formwork</t>
  </si>
  <si>
    <t>1)</t>
  </si>
  <si>
    <t>2)</t>
  </si>
  <si>
    <t>3)</t>
  </si>
  <si>
    <t>4)</t>
  </si>
  <si>
    <t>5)</t>
  </si>
  <si>
    <t>6)</t>
  </si>
  <si>
    <t>a)</t>
  </si>
  <si>
    <t>b)</t>
  </si>
  <si>
    <t>e)</t>
  </si>
  <si>
    <t>c)</t>
  </si>
  <si>
    <t>f)</t>
  </si>
  <si>
    <t>g)</t>
  </si>
  <si>
    <t>h)</t>
  </si>
  <si>
    <t>d)</t>
  </si>
  <si>
    <t>Ceiling Finishes</t>
  </si>
  <si>
    <t>Wall Finishes</t>
  </si>
  <si>
    <t>j)</t>
  </si>
  <si>
    <t>k)</t>
  </si>
  <si>
    <t>l)</t>
  </si>
  <si>
    <t>m)</t>
  </si>
  <si>
    <t>BILL SUMMARY</t>
  </si>
  <si>
    <t>n)</t>
  </si>
  <si>
    <t>p)</t>
  </si>
  <si>
    <t>q)</t>
  </si>
  <si>
    <t>i)</t>
  </si>
  <si>
    <t>ii)</t>
  </si>
  <si>
    <t>iii)</t>
  </si>
  <si>
    <t>iv)</t>
  </si>
  <si>
    <t>Floor finishes</t>
  </si>
  <si>
    <t xml:space="preserve">Soffits of suspended slabs </t>
  </si>
  <si>
    <r>
      <rPr>
        <b/>
        <i/>
        <u/>
        <sz val="11"/>
        <rFont val="Times New Roman"/>
        <family val="1"/>
      </rPr>
      <t xml:space="preserve">Internal Walls: </t>
    </r>
    <r>
      <rPr>
        <i/>
        <u/>
        <sz val="11"/>
        <rFont val="Times New Roman"/>
        <family val="1"/>
      </rPr>
      <t xml:space="preserve">12mm thick cement sand plaster, with steel trowelled finish, as  described to:- </t>
    </r>
  </si>
  <si>
    <t>Pure white RAL code 9010 to plastered ceiling surfaces</t>
  </si>
  <si>
    <t>Soft white RAL code 9001 to plastered wall surfaces</t>
  </si>
  <si>
    <t xml:space="preserve">Fill uneven surfaces with stucco filler to approval including sanding of all uneven surfaces; apply two undercoats of emulsion paint and two finishing coats of first quality Silk Vinyl emulsion paint as;- </t>
  </si>
  <si>
    <t xml:space="preserve">Fill uneven surfaces with stucco filler to approval including sanding of all uneven surfaces; apply two undercoats emulsion paint and two finishing coats of first quality Silk Vinyl emulsion paint as;- </t>
  </si>
  <si>
    <t xml:space="preserve">Prepare and apply pure white undercoat and three coats of pure white RAL 9010 oil paint on metal:- </t>
  </si>
  <si>
    <t>Columns</t>
  </si>
  <si>
    <t>Coping</t>
  </si>
  <si>
    <t>Fill uneven surfaces with stucco filler to approval including sanding of all uneven surfaces; apply two coats of white wash and two finishing coats of resin based permaplast weather proof paint which is offering protection against severe tropical weather as:</t>
  </si>
  <si>
    <t xml:space="preserve">Insitu cement and sand (1:3) screeded beds, with  steel trowelled  finish , on concrete </t>
  </si>
  <si>
    <t>Supply and fix 300x300mm white glazed ceramic floor  tiles approved from samples provided; on backing screed (m/s) to:-</t>
  </si>
  <si>
    <t>r)</t>
  </si>
  <si>
    <t>v)</t>
  </si>
  <si>
    <t>100x25mm skirting</t>
  </si>
  <si>
    <t>FOUL WATER DRAINAGE</t>
  </si>
  <si>
    <t>Excavation of drain trenches including maintaining sides and keeping bottoms free from water, mud and fallen materials, grading bottoms, and carting away surplus excavated material.</t>
  </si>
  <si>
    <t>uPVC drain pipes and fittings to BS 5481</t>
  </si>
  <si>
    <t>150 mm Pipes with lip seal joints laid in trench</t>
  </si>
  <si>
    <t>Imported Filling</t>
  </si>
  <si>
    <t>Selected granular fill materials in trenches</t>
  </si>
  <si>
    <t>Compacted backfill</t>
  </si>
  <si>
    <t xml:space="preserve">Excavations </t>
  </si>
  <si>
    <t>Excavate in soft material for  inspection chambers including  loading and carting away surplus excavated materials not exceeding 1.0 metres deep from ground level.</t>
  </si>
  <si>
    <t xml:space="preserve">Concrete </t>
  </si>
  <si>
    <t>Profiled channel finished in water proof cement sloped to fall to the direction of effluent flow</t>
  </si>
  <si>
    <t xml:space="preserve">Formwork to sides of concrete base, </t>
  </si>
  <si>
    <t>Construct solid concrete block walling; bedding, jointing  and pointing in cement sand (1:3) mortar</t>
  </si>
  <si>
    <t xml:space="preserve">150 mm Thick walling </t>
  </si>
  <si>
    <t>Covers</t>
  </si>
  <si>
    <t xml:space="preserve">500 x 500mm medium duty pre-manufactured cast iron cover including frames </t>
  </si>
  <si>
    <t>Allow for all necessary connections of  the inspection chambers to the septic tanks</t>
  </si>
  <si>
    <t>Allow for setting to work, testing and commissioning of the drainage system.</t>
  </si>
  <si>
    <t>Excavation</t>
  </si>
  <si>
    <t>s)</t>
  </si>
  <si>
    <t>t)</t>
  </si>
  <si>
    <t>u)</t>
  </si>
  <si>
    <t>w)</t>
  </si>
  <si>
    <t>x)</t>
  </si>
  <si>
    <t>y)</t>
  </si>
  <si>
    <t>Foundations</t>
  </si>
  <si>
    <t>Vertical sides of foundations</t>
  </si>
  <si>
    <t>200mm thick solid concrete block walls bedded and jointed in cement and sand  (1:3) mortar</t>
  </si>
  <si>
    <t>40mm thick screed to receive ceramic floor tiles</t>
  </si>
  <si>
    <t>50mm Thick surface blinding under foundations</t>
  </si>
  <si>
    <t>10mm diameter bars</t>
  </si>
  <si>
    <t xml:space="preserve">Vertical sides of column bases </t>
  </si>
  <si>
    <t>Sides and soffits of beams</t>
  </si>
  <si>
    <t>Soffits of suspended floor slabs</t>
  </si>
  <si>
    <t>Ditto: Parapet wall</t>
  </si>
  <si>
    <t>300x50mm thick precast concrete coping bedded on top of walling in cement and sand (1:3) mortar</t>
  </si>
  <si>
    <t>vii)</t>
  </si>
  <si>
    <t>Ditto to receive non-slip ceramic floor tiles</t>
  </si>
  <si>
    <t>Ditto: Under column bases</t>
  </si>
  <si>
    <t>Columns in foundations</t>
  </si>
  <si>
    <t>Mild steel bars to B.S. 4449 including cutting, bending and all necessary spacer blocks</t>
  </si>
  <si>
    <t>Finishes</t>
  </si>
  <si>
    <t>Concrete or block work</t>
  </si>
  <si>
    <t>Gates</t>
  </si>
  <si>
    <t>General surfaces of steel gates</t>
  </si>
  <si>
    <t>TOTAL FOR BOUNDARY WALLS AND GATES CARRIED TO EXTERNAL WORKS BILL SUMMARY</t>
  </si>
  <si>
    <t>For 150 mm uPVC drain pipe average depth 750 mm</t>
  </si>
  <si>
    <t>TOTAL FOR FOUL WATER DRAINAGE CARRIED TO EXTERNAL WORKS BILL SUMMARY</t>
  </si>
  <si>
    <t>Concrete work in substructure</t>
  </si>
  <si>
    <t>Reinforcement bars to B.S. 4449 hot rolled plain round mild steel</t>
  </si>
  <si>
    <t>GUARD HOUSE</t>
  </si>
  <si>
    <t>Excavate to remove loose top soil not exceeding 0.3 meters deep  and cart away as directed</t>
  </si>
  <si>
    <t>Excavate foundation trenches starting from ground level not exceeding 1.50 meters deep and cart away as directed</t>
  </si>
  <si>
    <t>Ditto: Column bases</t>
  </si>
  <si>
    <t>Imported filling</t>
  </si>
  <si>
    <t xml:space="preserve">150mm thick hardcore filling compacted and well watered </t>
  </si>
  <si>
    <t>50mm thick murram blinding to surfaces of fill</t>
  </si>
  <si>
    <t>TERMIDOR' or other equal and approved insecticide with a ten-years guarantee to surfaces of fill and tops of foundations</t>
  </si>
  <si>
    <t>Damp Proofing</t>
  </si>
  <si>
    <t>1000 gauge polythene sheet damp proof membrane</t>
  </si>
  <si>
    <t xml:space="preserve">Beams </t>
  </si>
  <si>
    <t>Edges of suspended floor slabs girth 75mm -150mm</t>
  </si>
  <si>
    <t>Internal Sides of block wall and concrete surfaces internally</t>
  </si>
  <si>
    <r>
      <rPr>
        <b/>
        <i/>
        <u/>
        <sz val="11"/>
        <rFont val="Times New Roman"/>
        <family val="1"/>
      </rPr>
      <t xml:space="preserve">External Walls: </t>
    </r>
    <r>
      <rPr>
        <i/>
        <u/>
        <sz val="11"/>
        <rFont val="Times New Roman"/>
        <family val="1"/>
      </rPr>
      <t xml:space="preserve">15mm Cement and sand (1:3) render on stone or concrete work  to:- </t>
    </r>
  </si>
  <si>
    <t>viii)</t>
  </si>
  <si>
    <t>White Ivory RAL code 1015 to rendered surfaces</t>
  </si>
  <si>
    <t>Floors</t>
  </si>
  <si>
    <t>Supply and fix 300x300mm white glazed non-slip ceramic floor  tiles approved from samples provided; on backing screed (m/s) to:-</t>
  </si>
  <si>
    <t>Floors: Wet areas</t>
  </si>
  <si>
    <t>TOTAL FOR GUARD HOUSE CARRIED TO EXTERNAL WORKS BILL SUMMARY</t>
  </si>
  <si>
    <t>m1)</t>
  </si>
  <si>
    <t>TOTAL FOR EXTERNAL WORKS CARRIED TO GRAND SUMMARY</t>
  </si>
  <si>
    <t>100 mm thick plain concrete class 20 (1:2:4) base</t>
  </si>
  <si>
    <t>50mm thick plain concrete class 15 (1:3:6) blinding</t>
  </si>
  <si>
    <t>TOTALS</t>
  </si>
  <si>
    <t>Supply materials and construct boom gate overall 6550mm long comprising of 2No. 140mm dia x 6mm thick mild steel pipes main members, 140 dia x 6mm thick mild steel bracings; two sets of vertical supports each with 4No.Galvanises steel posts size 160x80x5mm thick SHS overall 2700mm high with 1500mm embedded on the ground with concrete; 1160mm long 160x80x5mm thick SHS horizontal member on each vertical support;50x50x5mm thick SHS bracings to the vertical supports as per the drawing; 1100x700x650mm steel box with handles and filled with lightweight concrete; end rest to steel box in 50x50x5mm SHS members; all steel members to be painted with white reflective paint: Price to include all concrete work, excavation and earthworks; All to the details provided and the Site Engineer's instructions</t>
  </si>
  <si>
    <t>DRIVEWAY AND PARKING</t>
  </si>
  <si>
    <t>Excavate loose top soil not exceeding 0.3m from ground level and wheel and deposit on site as directed</t>
  </si>
  <si>
    <t>Selected backfilling compacted in layers not exceeding  150mm thick and well watered</t>
  </si>
  <si>
    <t>50mm thick approved sand bed laid on top of hardcore (m/s)</t>
  </si>
  <si>
    <t>TOTAL FOR FOUL DRIVEWAY AND PARKING CARRIED TO EXTERNAL WORKS SUMMARY</t>
  </si>
  <si>
    <t>PAVED WALKWAYS</t>
  </si>
  <si>
    <t>Precast Concrete Paving Slabs</t>
  </si>
  <si>
    <t>Supply and fix 600x600x50mm precast concrete paving slabs; reinforced with A98 BRC mesh; jointed in cement and sand (1:3) mortar and laid on 50mm thick sand bed (measured separately)</t>
  </si>
  <si>
    <t>TOTAL FOR PAVED WALKWAYS CARRIED TO EXTERNAL WORKS SUMMARY</t>
  </si>
  <si>
    <t>J</t>
  </si>
  <si>
    <t>Selected murram compacted in layers not exceeding  150mm thick and well watered</t>
  </si>
  <si>
    <t>K</t>
  </si>
  <si>
    <t>Walling</t>
  </si>
  <si>
    <t>L</t>
  </si>
  <si>
    <t>Windows</t>
  </si>
  <si>
    <t xml:space="preserve">Doors </t>
  </si>
  <si>
    <t>Concrete Work in Superstructure</t>
  </si>
  <si>
    <t>Substructure</t>
  </si>
  <si>
    <t>Inspection Chambers (32No.)</t>
  </si>
  <si>
    <t>Note: All piping work to be done in accordance with WHO standards and to include all the necessary fittings and fixtures as per the instruction and approval of the IOM engineer on site.</t>
  </si>
  <si>
    <t>150mm thick roof slab</t>
  </si>
  <si>
    <t>Note: All doors to be supplied and fixed s per the details and schedule provided.</t>
  </si>
  <si>
    <t xml:space="preserve">Door </t>
  </si>
  <si>
    <t>Single leaf painted door size 800x2100mm high (Door type TD 01)</t>
  </si>
  <si>
    <t>Single leaf painted door size 900x2400mm high (Door type TD 02)</t>
  </si>
  <si>
    <t>HESCO Support Platform</t>
  </si>
  <si>
    <t xml:space="preserve">150mm thick plain concrete class 20, as directed </t>
  </si>
  <si>
    <t>to sides of  suspended Slabs</t>
  </si>
  <si>
    <t>HESCO LAYING</t>
  </si>
  <si>
    <t>Pc(s)</t>
  </si>
  <si>
    <t>SAND FILLING</t>
  </si>
  <si>
    <t>Approved well watered and compacted sand filling as directed  Inside HESCO</t>
  </si>
  <si>
    <t>m3</t>
  </si>
  <si>
    <t>m2</t>
  </si>
  <si>
    <t>M3</t>
  </si>
  <si>
    <t>LS</t>
  </si>
  <si>
    <t>BUNKER</t>
  </si>
  <si>
    <t>Allow a provisional sum for electrical installation</t>
  </si>
  <si>
    <t xml:space="preserve">E </t>
  </si>
  <si>
    <t xml:space="preserve">F </t>
  </si>
  <si>
    <t>WATER TANK</t>
  </si>
  <si>
    <t>Water tanks 2300 litres each 3 No. with the support structure as per drawings</t>
  </si>
  <si>
    <t>TOTAL FOR WATER TANK CARRIED TO EXTERNAL WORKS BILL SUMMARY</t>
  </si>
  <si>
    <t>EXTERNAL ELECTRICAL INSTALLATION</t>
  </si>
  <si>
    <t>PROPOSED IOM KISMAYU - OFFICES AND ACCOMMODATION PROJECT</t>
  </si>
  <si>
    <t>Mild steel framed  sliding door overall size 4000x3000mm high made out of 100x50 x4mm thick  cold rolled steel frame, stiles, top, bottom and middle rails; 25x25x4mm ms section enforcers; infilled with 2mm thick mild steel plate as per the detail provided; steel members to be thoroughly cleaned and phosphatized to resist corrosion before receiving one coat of grey rust inhibiting primer; including grouting frame to concrete with approved metal lugs, securing door leafs with heavy duty hinges to manufacturer's specification and approval on site; complete with tower bolt fitting fixed to shutter (see detail)</t>
  </si>
  <si>
    <t>Install preprovided hesco barriers (MIL 3) at the front of boundary wall as instructed 344m length of 3m height of three layers each 1m hieght</t>
  </si>
  <si>
    <t>White  powder coated frame shutter sliding window overall size 1000x1200m high with Aluminium pivot type shutter and complete with Aluminiun grill to detail</t>
  </si>
  <si>
    <t xml:space="preserve">Ditto: overall size 600x600m high </t>
  </si>
  <si>
    <t>Ditto:2000x3000mm high</t>
  </si>
  <si>
    <t>EXTERNAL WORKS - SUPPORT FACILITIES</t>
  </si>
  <si>
    <t>BILL NO.1</t>
  </si>
  <si>
    <t>GATES</t>
  </si>
  <si>
    <t>WATER TANKS</t>
  </si>
  <si>
    <t>CONTAINERS SUPPORT PLATFORM</t>
  </si>
  <si>
    <t>M</t>
  </si>
  <si>
    <t>Provide a provisonal sum for 200mm thick concrete platforms for the containers(see the attached layout)</t>
  </si>
  <si>
    <t>SCREENING ROOM</t>
  </si>
  <si>
    <t>N</t>
  </si>
  <si>
    <t>Provide a provisioanl sum for the construction of pedeastrian screening room.(see atatched drawings for details)</t>
  </si>
  <si>
    <t>LUMPSUM</t>
  </si>
  <si>
    <t>PROJECT: PROPOSED UNCC KISMAYO CAMP</t>
  </si>
  <si>
    <t>BUNKER/SAFE HAVEN BOQ DETAILS</t>
  </si>
  <si>
    <t>NOTICE TO ALL BIDDERS - COMPLETE PROJECT PRICE:</t>
  </si>
  <si>
    <t>1. All bidders MUST examine the complete project documents. These documents include the Drawings, BOQ, Schedules and Specifications. Any discrepancies between these documents are to be brought to the immediate attention of the Engineer.</t>
  </si>
  <si>
    <t>2. Quotation given by the contractor on this BOQ are to cover any and all additional materials, labor or associated costs to complete the works as documented on the complete project documents.</t>
  </si>
  <si>
    <t>DETAILS OF COMPONENT</t>
  </si>
  <si>
    <t xml:space="preserve">Currency:          </t>
  </si>
  <si>
    <t>Project No:</t>
  </si>
  <si>
    <t xml:space="preserve">Project Title:     </t>
  </si>
  <si>
    <t xml:space="preserve">Location:           </t>
  </si>
  <si>
    <t xml:space="preserve">Tender No:        </t>
  </si>
  <si>
    <t>BUNKER/SAFE HAVEN BOQ DETAIL BOQ</t>
  </si>
  <si>
    <t xml:space="preserve">  Description of Work/Items</t>
  </si>
  <si>
    <t xml:space="preserve"> Unit</t>
  </si>
  <si>
    <t>Qntty</t>
  </si>
  <si>
    <t>Rate</t>
  </si>
  <si>
    <t>Amount</t>
  </si>
  <si>
    <t xml:space="preserve"> General</t>
  </si>
  <si>
    <t>Preliminaries</t>
  </si>
  <si>
    <t>Pre-construction work, mobilisation activities</t>
  </si>
  <si>
    <t>Lsum</t>
  </si>
  <si>
    <t>Post construction works and clean up and after construction cleaning</t>
  </si>
  <si>
    <t>General Requirements</t>
  </si>
  <si>
    <t xml:space="preserve">EMMP monitoring and reporting </t>
  </si>
  <si>
    <t>SUB TOTAL FOR GENERAL</t>
  </si>
  <si>
    <t>SUB STRUCTURES</t>
  </si>
  <si>
    <t>Earthwork schedules</t>
  </si>
  <si>
    <t>Excavation (any soil type) for  Bunker base area foundation.This item includes all excavations, disposal and temporary support or shoring if needed. See drawing and schedule for details.</t>
  </si>
  <si>
    <t>Cm</t>
  </si>
  <si>
    <t xml:space="preserve"> </t>
  </si>
  <si>
    <t>Excavation (any soil and rock type) to the foundation trenches upto 1m deep 70cm wide</t>
  </si>
  <si>
    <t xml:space="preserve">Provisiona and supply of Bitumen Damp proof sheet to foundation trenches </t>
  </si>
  <si>
    <t>Sm</t>
  </si>
  <si>
    <t>D</t>
  </si>
  <si>
    <t>Provision and supply of Bitumen Damp proof sheet to bunker ground slab area</t>
  </si>
  <si>
    <t>Application of Dump proof tack coating to external surfaces of bunker shear wall under the ground level</t>
  </si>
  <si>
    <t>Provision and supply of Bitumen Damp proof sheet to external surfaces of Bunker shear wall surfaces</t>
  </si>
  <si>
    <t>Construction of temporary wood plankets for avoidding failure of excavated trench walls</t>
  </si>
  <si>
    <t>H</t>
  </si>
  <si>
    <t>Removing water constantly from excavation stage untill concrete is fully strenghened and cured</t>
  </si>
  <si>
    <t>I</t>
  </si>
  <si>
    <t>Soil backfilling and compacting to OMC on RCC strip  foundation up to floor level. This includes supplying of needed materials. See drawings and schedules for levels/dimensions and details.</t>
  </si>
  <si>
    <t>SUB-TOTAL FORWARDED TO NEXT PAGE</t>
  </si>
  <si>
    <t>SUB-TOTAL BROUGHT FROM PREVIOUS PAGE</t>
  </si>
  <si>
    <t>Compaction of 300mm thick  hardcore and suitable materials under the Buker floor slab, stairs and ramps</t>
  </si>
  <si>
    <t>Concrete</t>
  </si>
  <si>
    <t>Plain concrete class 15/40 OR mix (1:4:8)</t>
  </si>
  <si>
    <t>50mm Thick blinding to strip foundations</t>
  </si>
  <si>
    <t>SM</t>
  </si>
  <si>
    <t>Ditto but to under ground level Bunker RCC Shear walls 200mm thick</t>
  </si>
  <si>
    <t>Plain concrete class 20/40 OR mix (1:3:6)</t>
  </si>
  <si>
    <t>200mm thick strip footing</t>
  </si>
  <si>
    <t>Reinforcements</t>
  </si>
  <si>
    <t>High tensile, square twisted bar reinforcement to BS 4461; : including bends, hooks, tying wire, distance blocks and spacers</t>
  </si>
  <si>
    <t>O</t>
  </si>
  <si>
    <t>8mm Bars</t>
  </si>
  <si>
    <t>Kg</t>
  </si>
  <si>
    <t>P</t>
  </si>
  <si>
    <t>10mm Bars</t>
  </si>
  <si>
    <t>Q</t>
  </si>
  <si>
    <t>12mm Bars for shear wall under ground level (Double layer mesh 20cm c/c)</t>
  </si>
  <si>
    <t>R</t>
  </si>
  <si>
    <t>16mm Bars for RCC stair access</t>
  </si>
  <si>
    <t>Sawn formwork to:</t>
  </si>
  <si>
    <t>S</t>
  </si>
  <si>
    <t>Sides of the strip footing bases</t>
  </si>
  <si>
    <t>T</t>
  </si>
  <si>
    <t>Sides of the unde ground level rcc shear wall</t>
  </si>
  <si>
    <t>U</t>
  </si>
  <si>
    <t>Sides of the stair access</t>
  </si>
  <si>
    <t>Blinding  &amp; Hardcore filling</t>
  </si>
  <si>
    <t>V</t>
  </si>
  <si>
    <t>50mm Thick approved quarry dust blinding to surfaces of hardcore</t>
  </si>
  <si>
    <t>DPM</t>
  </si>
  <si>
    <t>W</t>
  </si>
  <si>
    <t xml:space="preserve">1000 gauge polythene damp proof membrane </t>
  </si>
  <si>
    <t>BRC</t>
  </si>
  <si>
    <t>X</t>
  </si>
  <si>
    <t>A142 BRC to Bunker Ground slab</t>
  </si>
  <si>
    <t>SUBTOTAL FOR SUBSTRUCTURES</t>
  </si>
  <si>
    <t>SUPERSTRUCTURE - CONCRETE AND WALLING</t>
  </si>
  <si>
    <t>Superstructures Bunker rcc shear wall 200mm thick</t>
  </si>
  <si>
    <t>CM</t>
  </si>
  <si>
    <t>A393 BRC Fabric Mesh (6.26kg per sqm) 200mm x 200mm spacing C/C for Cross and Main Bars</t>
  </si>
  <si>
    <t>Sides of the above ground level rcc shear wall</t>
  </si>
  <si>
    <t>Sides of slab</t>
  </si>
  <si>
    <t>Steel Jack formworks</t>
  </si>
  <si>
    <t>No.</t>
  </si>
  <si>
    <t>SUB TOTAL FOR WALLING AND SUPERSTRUCTURE CONCRETE</t>
  </si>
  <si>
    <t>Unit</t>
  </si>
  <si>
    <t>FINISHES</t>
  </si>
  <si>
    <t>Interior wall finishes</t>
  </si>
  <si>
    <t>Plaster: 9mm first coat of cement/lime/sand (1:2:9): 3mm second coat of cement/lime/sand (1:1:6): steel trowelled: on masonry or concrete: to</t>
  </si>
  <si>
    <t xml:space="preserve">Walls: internally </t>
  </si>
  <si>
    <t xml:space="preserve">Prepare &amp; apply three coats of silk vinyl emulsion paint  on plastered hollow block concrete surfaces: to </t>
  </si>
  <si>
    <t>Walls: internally</t>
  </si>
  <si>
    <t>External Wall finishes</t>
  </si>
  <si>
    <t>Cement and sand (1:4) render: on hollow block: steel trowel finished: to</t>
  </si>
  <si>
    <t xml:space="preserve">15mm thick:concrete: externally </t>
  </si>
  <si>
    <t xml:space="preserve">Prepare surfaces and apply undercoat and two finishing coats first grade emulsion paint  on hollow concrete wall surfaces: to </t>
  </si>
  <si>
    <t xml:space="preserve">Hollow concrete  wall: externally </t>
  </si>
  <si>
    <t>Ditto to architectural parapet walling</t>
  </si>
  <si>
    <t xml:space="preserve">Cement and sand (1:4) screed: to floors: in </t>
  </si>
  <si>
    <t>32mm thick finished to receive ceramic tiles floor finish</t>
  </si>
  <si>
    <t xml:space="preserve">600 x 600 x 8mm non-slip ceramic floor tiles as approved, jointed &amp; bedded with c/s mortar (1:3) grouting joints in matching cement: </t>
  </si>
  <si>
    <t xml:space="preserve">To floors </t>
  </si>
  <si>
    <t>100 x 8mm skirting to match</t>
  </si>
  <si>
    <t>LM</t>
  </si>
  <si>
    <t>SUBTOTAL FOR FINISHES</t>
  </si>
  <si>
    <t xml:space="preserve"> WINDOWS</t>
  </si>
  <si>
    <t xml:space="preserve">Steel Grilled 45 degree lavoured casement windows: </t>
  </si>
  <si>
    <t>Window frame size 600X 900mm High, as per Archs Schedules</t>
  </si>
  <si>
    <t>NO</t>
  </si>
  <si>
    <t xml:space="preserve">Steel Lavoured 45 degree 5cm spaced Ventilation windows: </t>
  </si>
  <si>
    <t>Window frame size 600 x 900mm High, above doors and windows as per architects schedule.</t>
  </si>
  <si>
    <t>SUBTOTAL FOR WINDOWS</t>
  </si>
  <si>
    <t>DOORS</t>
  </si>
  <si>
    <t>Bullet Proof Steel Door Approved by the Engineer</t>
  </si>
  <si>
    <t>NOTE: Prior to work, samples must be approved by the Engineer.</t>
  </si>
  <si>
    <t>Standard steel door</t>
  </si>
  <si>
    <t>Prepare surfaces: and apply undercoat and two finishing coats first grade gloss paint : on metal surfaces: to</t>
  </si>
  <si>
    <t>General metal surfaces (both sides)</t>
  </si>
  <si>
    <t>Supply and Fix English "Union" or other equal approved ironmongery: matching screws: locks to include a set of 3 keys: to architect's detail</t>
  </si>
  <si>
    <t xml:space="preserve">Steel butt Hinges: 100x75x2mm      </t>
  </si>
  <si>
    <t>PRS</t>
  </si>
  <si>
    <t xml:space="preserve">3-lever Brass Mortise Door lock with brass door handle                        </t>
  </si>
  <si>
    <t>SUBTOTAL FOR DOORS</t>
  </si>
  <si>
    <t>ROOFING</t>
  </si>
  <si>
    <t>Provision and Laying Bitumen Hessain Damp Proof</t>
  </si>
  <si>
    <t>U.P.V.C Pipes, gutters and fittings to  B.S. 4576 Part 1 (References to Terrain  Product Handbook PH. 05)</t>
  </si>
  <si>
    <t>150x150mm PVC box gutter: fixed to fascia with and including steel flat brackets at 1200 mm (maximum) centres: holes for down pipes as necessary: closed ends</t>
  </si>
  <si>
    <t>Lm</t>
  </si>
  <si>
    <t>150mm diameter UPVC rain water downpipe: holderbats at 1500 mm (maximum) centres</t>
  </si>
  <si>
    <t>Ditto for 800 mm swan neck offset</t>
  </si>
  <si>
    <t>Ditto for shoe</t>
  </si>
  <si>
    <t>No</t>
  </si>
  <si>
    <t>SUBTOTAL FOR ROOFING</t>
  </si>
  <si>
    <t>Electrical Services</t>
  </si>
  <si>
    <t>Lighting points</t>
  </si>
  <si>
    <t>Straight batten holder</t>
  </si>
  <si>
    <t>1000mm floresent tubes</t>
  </si>
  <si>
    <t>Switches and Sockets</t>
  </si>
  <si>
    <t>1 Gang 2 way switch</t>
  </si>
  <si>
    <t xml:space="preserve">1 Gang 1 way </t>
  </si>
  <si>
    <t>Single power sockets</t>
  </si>
  <si>
    <t>2 way CU</t>
  </si>
  <si>
    <t xml:space="preserve">Core Amoured 10 MM 4 </t>
  </si>
  <si>
    <t>Lighting set 1.5mm</t>
  </si>
  <si>
    <t>Conduit for Amoured cabling with its matching accessories</t>
  </si>
  <si>
    <t>Provision of installation</t>
  </si>
  <si>
    <t>SUBTOTAL ELECTRICAL SERVICES</t>
  </si>
  <si>
    <t>SUMMARY OF COMPONENT</t>
  </si>
  <si>
    <t xml:space="preserve">Tender Title:     </t>
  </si>
  <si>
    <t xml:space="preserve">Original Issue:   </t>
  </si>
  <si>
    <t>Summary of Proposed BoQ Construction UNCC Camp Bunker</t>
  </si>
  <si>
    <t>Subtotal for General</t>
  </si>
  <si>
    <t>Subtotal for Sub structure</t>
  </si>
  <si>
    <t>Subtotal for Walling and  Super Structure Concrete</t>
  </si>
  <si>
    <t>Subtotal for Finishes</t>
  </si>
  <si>
    <t>Subtotal for Windows</t>
  </si>
  <si>
    <t>Subtotal for Doors</t>
  </si>
  <si>
    <t>Subtotal for Roofing</t>
  </si>
  <si>
    <t>Subtotal for Electrical Services</t>
  </si>
  <si>
    <t>Total for Bunker</t>
  </si>
  <si>
    <t>COMBINED WORKS</t>
  </si>
  <si>
    <t>1,000x2,400 mm high</t>
  </si>
  <si>
    <t>KISMAYU IOM OFFICE SUPPORT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</si>
</sst>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_-* #,##0.00_-;\-* #,##0.00_-;_-* &quot;-&quot;??_-;_-@_-"/>
    <numFmt numFmtId="165" formatCode="0.0"/>
    <numFmt numFmtId="166" formatCode="_-* #,##0.00\ _D_M_-;\-* #,##0.00\ _D_M_-;_-* &quot;-&quot;??\ _D_M_-;_-@_-"/>
    <numFmt numFmtId="167" formatCode="#,##0.0"/>
    <numFmt numFmtId="168" formatCode="_(* #,##0.00_);_(* \(#,##0.00\);_(* \-??_);_(@_)"/>
    <numFmt numFmtId="169" formatCode="_(* #,##0_);_(* \(#,##0\);_(* &quot;-&quot;??_);_(@_)"/>
    <numFmt numFmtId="170" formatCode="_-* #,##0.0_-;\-* #,##0.0_-;_-* &quot;-&quot;??_-;_-@_-"/>
    <numFmt numFmtId="171" formatCode="_(* #,##0.0_);_(* \(#,##0.0\);_(* &quot;-&quot;??_);_(@_)"/>
  </numFmts>
  <fonts count="5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2"/>
      <name val="Arial"/>
      <family val="2"/>
    </font>
    <font>
      <sz val="8"/>
      <name val="Arial"/>
      <family val="2"/>
    </font>
    <font>
      <sz val="10"/>
      <name val="Arial"/>
      <family val="2"/>
    </font>
    <font>
      <b/>
      <sz val="11"/>
      <name val="Arial"/>
      <family val="2"/>
    </font>
    <font>
      <b/>
      <u/>
      <sz val="12"/>
      <name val="Arial"/>
      <family val="2"/>
    </font>
    <font>
      <sz val="10"/>
      <name val="Times New Roman"/>
      <family val="1"/>
    </font>
    <font>
      <b/>
      <sz val="10"/>
      <name val="Times New Roman"/>
      <family val="1"/>
    </font>
    <font>
      <sz val="10"/>
      <name val="Arial"/>
      <family val="2"/>
    </font>
    <font>
      <b/>
      <sz val="11"/>
      <name val="Times New Roman"/>
      <family val="1"/>
    </font>
    <font>
      <sz val="11"/>
      <name val="Times New Roman"/>
      <family val="1"/>
    </font>
    <font>
      <b/>
      <sz val="14"/>
      <name val="Times New Roman"/>
      <family val="1"/>
    </font>
    <font>
      <b/>
      <u/>
      <sz val="10"/>
      <name val="Times New Roman"/>
      <family val="1"/>
    </font>
    <font>
      <b/>
      <sz val="10"/>
      <color rgb="FFFF0000"/>
      <name val="Times New Roman"/>
      <family val="1"/>
    </font>
    <font>
      <sz val="10"/>
      <color rgb="FFFF0000"/>
      <name val="Times New Roman"/>
      <family val="1"/>
    </font>
    <font>
      <b/>
      <u/>
      <sz val="11"/>
      <name val="Times New Roman"/>
      <family val="1"/>
    </font>
    <font>
      <vertAlign val="superscript"/>
      <sz val="11"/>
      <name val="Times New Roman"/>
      <family val="1"/>
    </font>
    <font>
      <i/>
      <u/>
      <sz val="11"/>
      <name val="Times New Roman"/>
      <family val="1"/>
    </font>
    <font>
      <b/>
      <i/>
      <u/>
      <sz val="11"/>
      <name val="Times New Roman"/>
      <family val="1"/>
    </font>
    <font>
      <sz val="10"/>
      <name val="Arial"/>
      <family val="2"/>
    </font>
    <font>
      <b/>
      <sz val="10"/>
      <name val="Arial"/>
      <family val="2"/>
    </font>
    <font>
      <sz val="10"/>
      <name val="Times New Roman"/>
      <family val="1"/>
      <charset val="204"/>
    </font>
    <font>
      <sz val="10"/>
      <name val="Arial"/>
      <family val="2"/>
    </font>
    <font>
      <sz val="16"/>
      <name val="Courier New Cyr"/>
      <family val="3"/>
      <charset val="178"/>
    </font>
    <font>
      <sz val="10"/>
      <name val="Arial"/>
      <family val="2"/>
    </font>
    <font>
      <b/>
      <sz val="18"/>
      <name val="Times New Roman"/>
      <family val="1"/>
    </font>
    <font>
      <b/>
      <u/>
      <sz val="11"/>
      <name val="Tahoma"/>
      <family val="2"/>
    </font>
    <font>
      <sz val="14"/>
      <name val="Times New Roman"/>
      <family val="1"/>
    </font>
    <font>
      <u/>
      <sz val="12"/>
      <name val="Times New Roman"/>
      <family val="1"/>
    </font>
    <font>
      <sz val="11"/>
      <color theme="1"/>
      <name val="Times New Roman"/>
      <family val="1"/>
    </font>
    <font>
      <sz val="11"/>
      <color rgb="FF000000"/>
      <name val="Microsoft JhengHei UI Light"/>
      <family val="2"/>
    </font>
    <font>
      <b/>
      <sz val="11"/>
      <name val="Microsoft JhengHei UI Light"/>
      <family val="2"/>
    </font>
    <font>
      <b/>
      <u/>
      <sz val="11"/>
      <name val="Microsoft JhengHei UI Light"/>
      <family val="2"/>
    </font>
    <font>
      <sz val="11"/>
      <name val="Microsoft JhengHei UI Light"/>
      <family val="2"/>
    </font>
    <font>
      <b/>
      <sz val="11"/>
      <color rgb="FF0070C0"/>
      <name val="Microsoft JhengHei UI Light"/>
      <family val="2"/>
    </font>
    <font>
      <u/>
      <sz val="11"/>
      <name val="Microsoft JhengHei UI Light"/>
      <family val="2"/>
    </font>
    <font>
      <sz val="11"/>
      <name val="Microsoft JhengHei Light"/>
      <family val="2"/>
    </font>
    <font>
      <sz val="11"/>
      <color theme="1"/>
      <name val="Microsoft JhengHei UI Light"/>
      <family val="2"/>
    </font>
    <font>
      <sz val="11"/>
      <color indexed="10"/>
      <name val="Microsoft JhengHei UI Light"/>
      <family val="2"/>
    </font>
    <font>
      <i/>
      <sz val="11"/>
      <name val="Microsoft JhengHei UI Light"/>
      <family val="2"/>
    </font>
  </fonts>
  <fills count="5">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rgb="FFFFFF00"/>
        <bgColor indexed="64"/>
      </patternFill>
    </fill>
  </fills>
  <borders count="86">
    <border>
      <left/>
      <right/>
      <top/>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right style="thin">
        <color indexed="8"/>
      </right>
      <top/>
      <bottom/>
      <diagonal/>
    </border>
    <border>
      <left style="thin">
        <color indexed="8"/>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8"/>
      </left>
      <right style="thin">
        <color indexed="8"/>
      </right>
      <top/>
      <bottom style="thin">
        <color auto="1"/>
      </bottom>
      <diagonal/>
    </border>
    <border>
      <left/>
      <right style="thin">
        <color indexed="64"/>
      </right>
      <top style="thin">
        <color auto="1"/>
      </top>
      <bottom style="thin">
        <color indexed="64"/>
      </bottom>
      <diagonal/>
    </border>
    <border>
      <left style="thin">
        <color indexed="64"/>
      </left>
      <right/>
      <top style="thin">
        <color auto="1"/>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hair">
        <color indexed="8"/>
      </bottom>
      <diagonal/>
    </border>
    <border>
      <left style="thin">
        <color auto="1"/>
      </left>
      <right style="thin">
        <color auto="1"/>
      </right>
      <top style="hair">
        <color indexed="64"/>
      </top>
      <bottom/>
      <diagonal/>
    </border>
    <border>
      <left style="thin">
        <color auto="1"/>
      </left>
      <right style="thin">
        <color auto="1"/>
      </right>
      <top style="thin">
        <color indexed="64"/>
      </top>
      <bottom style="thin">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hair">
        <color indexed="8"/>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indexed="8"/>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auto="1"/>
      </right>
      <top style="thin">
        <color indexed="64"/>
      </top>
      <bottom style="thin">
        <color indexed="64"/>
      </bottom>
      <diagonal/>
    </border>
    <border>
      <left style="thin">
        <color auto="1"/>
      </left>
      <right style="thin">
        <color auto="1"/>
      </right>
      <top style="hair">
        <color indexed="8"/>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auto="1"/>
      </top>
      <bottom/>
      <diagonal/>
    </border>
    <border>
      <left style="thin">
        <color indexed="64"/>
      </left>
      <right style="thin">
        <color indexed="64"/>
      </right>
      <top style="hair">
        <color indexed="8"/>
      </top>
      <bottom style="hair">
        <color indexed="8"/>
      </bottom>
      <diagonal/>
    </border>
    <border>
      <left style="thin">
        <color indexed="64"/>
      </left>
      <right style="thin">
        <color indexed="64"/>
      </right>
      <top/>
      <bottom style="hair">
        <color indexed="64"/>
      </bottom>
      <diagonal/>
    </border>
    <border>
      <left style="thin">
        <color indexed="64"/>
      </left>
      <right style="thin">
        <color indexed="64"/>
      </right>
      <top style="hair">
        <color indexed="8"/>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hair">
        <color indexed="64"/>
      </top>
      <bottom style="hair">
        <color indexed="64"/>
      </bottom>
      <diagonal/>
    </border>
    <border>
      <left/>
      <right style="dotted">
        <color auto="1"/>
      </right>
      <top style="dotted">
        <color auto="1"/>
      </top>
      <bottom style="dotted">
        <color auto="1"/>
      </bottom>
      <diagonal/>
    </border>
    <border>
      <left/>
      <right style="thin">
        <color indexed="64"/>
      </right>
      <top style="dotted">
        <color auto="1"/>
      </top>
      <bottom style="dotted">
        <color auto="1"/>
      </bottom>
      <diagonal/>
    </border>
    <border>
      <left style="thin">
        <color indexed="64"/>
      </left>
      <right style="thin">
        <color indexed="64"/>
      </right>
      <top style="hair">
        <color indexed="8"/>
      </top>
      <bottom style="hair">
        <color indexed="8"/>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auto="1"/>
      </left>
      <right style="thin">
        <color indexed="64"/>
      </right>
      <top style="dotted">
        <color auto="1"/>
      </top>
      <bottom style="dotted">
        <color auto="1"/>
      </bottom>
      <diagonal/>
    </border>
    <border>
      <left style="thin">
        <color indexed="64"/>
      </left>
      <right style="thin">
        <color indexed="64"/>
      </right>
      <top style="hair">
        <color indexed="64"/>
      </top>
      <bottom style="hair">
        <color indexed="8"/>
      </bottom>
      <diagonal/>
    </border>
    <border>
      <left style="thin">
        <color indexed="64"/>
      </left>
      <right style="thin">
        <color indexed="64"/>
      </right>
      <top style="dotted">
        <color auto="1"/>
      </top>
      <bottom style="dotted">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medium">
        <color indexed="64"/>
      </left>
      <right style="thick">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1">
    <xf numFmtId="0" fontId="0" fillId="0" borderId="0"/>
    <xf numFmtId="43" fontId="17"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166"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7" fontId="17" fillId="0" borderId="0" applyFont="0" applyFill="0" applyBorder="0" applyAlignment="0" applyProtection="0"/>
    <xf numFmtId="168" fontId="17" fillId="0" borderId="0" applyFill="0" applyBorder="0" applyAlignment="0" applyProtection="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43" fontId="27" fillId="0" borderId="0" applyFont="0" applyFill="0" applyBorder="0" applyAlignment="0" applyProtection="0"/>
    <xf numFmtId="0" fontId="16" fillId="0" borderId="0"/>
    <xf numFmtId="164" fontId="16" fillId="0" borderId="0" applyFont="0" applyFill="0" applyBorder="0" applyAlignment="0" applyProtection="0"/>
    <xf numFmtId="0" fontId="15" fillId="0" borderId="0"/>
    <xf numFmtId="0" fontId="38" fillId="0" borderId="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5" fillId="0" borderId="0" applyAlignment="0"/>
    <xf numFmtId="0" fontId="14" fillId="0" borderId="0"/>
    <xf numFmtId="164" fontId="14" fillId="0" borderId="0" applyFont="0" applyFill="0" applyBorder="0" applyAlignment="0" applyProtection="0"/>
    <xf numFmtId="0" fontId="13" fillId="0" borderId="0"/>
    <xf numFmtId="164" fontId="13" fillId="0" borderId="0" applyFont="0" applyFill="0" applyBorder="0" applyAlignment="0" applyProtection="0"/>
    <xf numFmtId="0" fontId="17" fillId="0" borderId="0"/>
    <xf numFmtId="43" fontId="17" fillId="0" borderId="0" applyFill="0" applyBorder="0" applyAlignment="0" applyProtection="0"/>
    <xf numFmtId="168" fontId="17" fillId="0" borderId="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43" fontId="17"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164" fontId="12" fillId="0" borderId="0" applyFont="0" applyFill="0" applyBorder="0" applyAlignment="0" applyProtection="0"/>
    <xf numFmtId="0" fontId="12" fillId="0" borderId="0" applyAlignment="0"/>
    <xf numFmtId="0" fontId="12" fillId="0" borderId="0"/>
    <xf numFmtId="0" fontId="12" fillId="0" borderId="0"/>
    <xf numFmtId="0" fontId="17" fillId="0" borderId="0"/>
    <xf numFmtId="0" fontId="11" fillId="0" borderId="0"/>
    <xf numFmtId="0" fontId="11" fillId="0" borderId="0"/>
    <xf numFmtId="0" fontId="10" fillId="0" borderId="0"/>
    <xf numFmtId="164" fontId="10" fillId="0" borderId="0" applyFont="0" applyFill="0" applyBorder="0" applyAlignment="0" applyProtection="0"/>
    <xf numFmtId="0" fontId="10" fillId="0" borderId="0"/>
    <xf numFmtId="0" fontId="10" fillId="0" borderId="0" applyAlignment="0"/>
    <xf numFmtId="0" fontId="10"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applyAlignment="0"/>
    <xf numFmtId="0" fontId="10" fillId="0" borderId="0"/>
    <xf numFmtId="0" fontId="10" fillId="0" borderId="0"/>
    <xf numFmtId="0" fontId="40" fillId="0" borderId="0" applyNumberFormat="0" applyFill="0" applyBorder="0" applyProtection="0">
      <alignment vertical="top" wrapText="1"/>
    </xf>
    <xf numFmtId="43" fontId="40" fillId="0" borderId="0" applyFont="0" applyFill="0" applyBorder="0" applyAlignment="0" applyProtection="0">
      <alignment vertical="top" wrapText="1"/>
    </xf>
    <xf numFmtId="0" fontId="9" fillId="0" borderId="0"/>
    <xf numFmtId="164" fontId="9" fillId="0" borderId="0" applyFont="0" applyFill="0" applyBorder="0" applyAlignment="0" applyProtection="0"/>
    <xf numFmtId="0" fontId="9" fillId="0" borderId="0"/>
    <xf numFmtId="0" fontId="9" fillId="0" borderId="0" applyAlignment="0"/>
    <xf numFmtId="0" fontId="9" fillId="0" borderId="0"/>
    <xf numFmtId="164" fontId="9" fillId="0" borderId="0" applyFont="0" applyFill="0" applyBorder="0" applyAlignment="0" applyProtection="0"/>
    <xf numFmtId="0" fontId="9" fillId="0" borderId="0"/>
    <xf numFmtId="164"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applyAlignment="0"/>
    <xf numFmtId="0" fontId="9" fillId="0" borderId="0"/>
    <xf numFmtId="0" fontId="9" fillId="0" borderId="0"/>
    <xf numFmtId="0" fontId="8" fillId="0" borderId="0"/>
    <xf numFmtId="164" fontId="8" fillId="0" borderId="0" applyFont="0" applyFill="0" applyBorder="0" applyAlignment="0" applyProtection="0"/>
    <xf numFmtId="0" fontId="8" fillId="0" borderId="0"/>
    <xf numFmtId="0" fontId="8" fillId="0" borderId="0" applyAlignment="0"/>
    <xf numFmtId="0" fontId="8" fillId="0" borderId="0"/>
    <xf numFmtId="164" fontId="8" fillId="0" borderId="0" applyFont="0" applyFill="0" applyBorder="0" applyAlignment="0" applyProtection="0"/>
    <xf numFmtId="0" fontId="8" fillId="0" borderId="0"/>
    <xf numFmtId="164"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applyAlignment="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applyAlignment="0"/>
    <xf numFmtId="0" fontId="8" fillId="0" borderId="0"/>
    <xf numFmtId="164" fontId="8" fillId="0" borderId="0" applyFont="0" applyFill="0" applyBorder="0" applyAlignment="0" applyProtection="0"/>
    <xf numFmtId="0" fontId="8" fillId="0" borderId="0"/>
    <xf numFmtId="164"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applyAlignment="0"/>
    <xf numFmtId="0" fontId="8" fillId="0" borderId="0"/>
    <xf numFmtId="0" fontId="8" fillId="0" borderId="0"/>
    <xf numFmtId="0" fontId="8" fillId="0" borderId="0"/>
    <xf numFmtId="164" fontId="8" fillId="0" borderId="0" applyFont="0" applyFill="0" applyBorder="0" applyAlignment="0" applyProtection="0"/>
    <xf numFmtId="0" fontId="8" fillId="0" borderId="0"/>
    <xf numFmtId="0" fontId="8" fillId="0" borderId="0" applyAlignment="0"/>
    <xf numFmtId="0" fontId="8" fillId="0" borderId="0"/>
    <xf numFmtId="164" fontId="8" fillId="0" borderId="0" applyFont="0" applyFill="0" applyBorder="0" applyAlignment="0" applyProtection="0"/>
    <xf numFmtId="0" fontId="8" fillId="0" borderId="0"/>
    <xf numFmtId="164"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applyAlignment="0"/>
    <xf numFmtId="0" fontId="8" fillId="0" borderId="0"/>
    <xf numFmtId="0" fontId="8" fillId="0" borderId="0"/>
    <xf numFmtId="0" fontId="7" fillId="0" borderId="0"/>
    <xf numFmtId="164" fontId="7" fillId="0" borderId="0" applyFont="0" applyFill="0" applyBorder="0" applyAlignment="0" applyProtection="0"/>
    <xf numFmtId="0" fontId="7" fillId="0" borderId="0"/>
    <xf numFmtId="0" fontId="7" fillId="0" borderId="0" applyAlignment="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applyAlignment="0"/>
    <xf numFmtId="0" fontId="7" fillId="0" borderId="0"/>
    <xf numFmtId="0" fontId="7" fillId="0" borderId="0"/>
    <xf numFmtId="0" fontId="6" fillId="0" borderId="0"/>
    <xf numFmtId="164" fontId="6" fillId="0" borderId="0" applyFont="0" applyFill="0" applyBorder="0" applyAlignment="0" applyProtection="0"/>
    <xf numFmtId="0" fontId="6" fillId="0" borderId="0"/>
    <xf numFmtId="0" fontId="6" fillId="0" borderId="0" applyAlignment="0"/>
    <xf numFmtId="0" fontId="6" fillId="0" borderId="0"/>
    <xf numFmtId="164" fontId="6"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applyAlignment="0"/>
    <xf numFmtId="0" fontId="6" fillId="0" borderId="0"/>
    <xf numFmtId="0" fontId="6" fillId="0" borderId="0"/>
    <xf numFmtId="0" fontId="41" fillId="0" borderId="0"/>
    <xf numFmtId="0" fontId="5" fillId="0" borderId="0" applyAlignment="0"/>
    <xf numFmtId="0" fontId="42" fillId="0" borderId="0" applyNumberFormat="0" applyFill="0" applyBorder="0" applyAlignment="0" applyProtection="0"/>
    <xf numFmtId="0" fontId="4" fillId="0" borderId="0"/>
    <xf numFmtId="0" fontId="4"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43" fillId="0" borderId="0">
      <alignment vertical="top"/>
    </xf>
    <xf numFmtId="0" fontId="2" fillId="0" borderId="0"/>
    <xf numFmtId="0" fontId="2" fillId="0" borderId="0"/>
    <xf numFmtId="0" fontId="17" fillId="0" borderId="15" applyNumberFormat="0" applyFont="0" applyBorder="0" applyAlignment="0">
      <alignment horizontal="center" vertical="top"/>
    </xf>
    <xf numFmtId="0" fontId="17" fillId="0" borderId="0"/>
    <xf numFmtId="0" fontId="17" fillId="0" borderId="15" applyNumberFormat="0" applyFont="0" applyBorder="0" applyAlignment="0">
      <alignment horizontal="center" vertical="top"/>
    </xf>
    <xf numFmtId="0" fontId="17" fillId="0" borderId="0"/>
    <xf numFmtId="0" fontId="1" fillId="0" borderId="0"/>
    <xf numFmtId="43" fontId="17" fillId="0" borderId="0" applyFont="0" applyFill="0" applyBorder="0" applyAlignment="0" applyProtection="0"/>
    <xf numFmtId="43" fontId="17" fillId="0" borderId="0" applyFont="0" applyFill="0" applyBorder="0" applyAlignment="0" applyProtection="0"/>
  </cellStyleXfs>
  <cellXfs count="514">
    <xf numFmtId="0" fontId="0" fillId="0" borderId="0" xfId="0"/>
    <xf numFmtId="0" fontId="22" fillId="0" borderId="0" xfId="8" applyFont="1" applyFill="1" applyAlignment="1">
      <alignment vertical="top" wrapText="1"/>
    </xf>
    <xf numFmtId="0" fontId="22" fillId="0" borderId="0" xfId="8" applyFont="1" applyFill="1" applyBorder="1" applyAlignment="1">
      <alignment vertical="top" wrapText="1"/>
    </xf>
    <xf numFmtId="0" fontId="20" fillId="0" borderId="0" xfId="8" applyFont="1" applyFill="1" applyAlignment="1">
      <alignment vertical="top" wrapText="1"/>
    </xf>
    <xf numFmtId="43" fontId="22" fillId="0" borderId="0" xfId="1" applyFont="1" applyFill="1" applyAlignment="1">
      <alignment vertical="top" wrapText="1"/>
    </xf>
    <xf numFmtId="0" fontId="19" fillId="0" borderId="0" xfId="11" applyFont="1" applyFill="1" applyBorder="1" applyAlignment="1">
      <alignment horizontal="center" vertical="top"/>
    </xf>
    <xf numFmtId="0" fontId="19" fillId="0" borderId="0" xfId="8" applyFont="1" applyFill="1" applyBorder="1" applyAlignment="1">
      <alignment horizontal="center" vertical="top" wrapText="1"/>
    </xf>
    <xf numFmtId="0" fontId="19" fillId="0" borderId="0" xfId="8" applyFont="1" applyFill="1" applyAlignment="1">
      <alignment horizontal="center" vertical="top" wrapText="1"/>
    </xf>
    <xf numFmtId="0" fontId="25" fillId="0" borderId="3" xfId="0" applyFont="1" applyBorder="1"/>
    <xf numFmtId="0" fontId="25" fillId="0" borderId="4" xfId="0" applyFont="1" applyBorder="1"/>
    <xf numFmtId="0" fontId="25" fillId="0" borderId="5" xfId="0" applyFont="1" applyBorder="1"/>
    <xf numFmtId="0" fontId="25" fillId="0" borderId="0" xfId="0" applyFont="1"/>
    <xf numFmtId="0" fontId="25" fillId="0" borderId="1" xfId="0" applyFont="1" applyBorder="1"/>
    <xf numFmtId="0" fontId="25" fillId="0" borderId="0" xfId="0" applyFont="1" applyBorder="1"/>
    <xf numFmtId="0" fontId="25" fillId="0" borderId="2" xfId="0" applyFont="1" applyBorder="1"/>
    <xf numFmtId="0" fontId="18" fillId="0" borderId="0" xfId="9" applyFont="1" applyBorder="1" applyAlignment="1"/>
    <xf numFmtId="0" fontId="18" fillId="0" borderId="2" xfId="9" applyFont="1" applyBorder="1" applyAlignment="1"/>
    <xf numFmtId="0" fontId="18" fillId="0" borderId="0" xfId="0" applyFont="1" applyBorder="1" applyAlignment="1">
      <alignment horizontal="center"/>
    </xf>
    <xf numFmtId="0" fontId="18" fillId="0" borderId="2" xfId="0" applyFont="1" applyBorder="1" applyAlignment="1">
      <alignment horizontal="center"/>
    </xf>
    <xf numFmtId="0" fontId="25" fillId="0" borderId="0" xfId="0" applyFont="1" applyBorder="1" applyAlignment="1"/>
    <xf numFmtId="0" fontId="25" fillId="0" borderId="2" xfId="0" applyFont="1" applyBorder="1" applyAlignment="1"/>
    <xf numFmtId="0" fontId="25" fillId="0" borderId="0" xfId="0" applyFont="1" applyBorder="1" applyAlignment="1">
      <alignment horizontal="center"/>
    </xf>
    <xf numFmtId="0" fontId="30" fillId="0" borderId="1" xfId="10" applyFont="1" applyBorder="1" applyAlignment="1">
      <alignment horizontal="center" vertical="center" wrapText="1"/>
    </xf>
    <xf numFmtId="0" fontId="30" fillId="0" borderId="0" xfId="10" applyFont="1" applyBorder="1" applyAlignment="1">
      <alignment horizontal="center" vertical="center" wrapText="1"/>
    </xf>
    <xf numFmtId="0" fontId="30" fillId="0" borderId="2" xfId="10" applyFont="1" applyBorder="1" applyAlignment="1">
      <alignment horizontal="center" vertical="center" wrapText="1"/>
    </xf>
    <xf numFmtId="0" fontId="31" fillId="0" borderId="1" xfId="0" applyFont="1" applyFill="1" applyBorder="1" applyAlignment="1">
      <alignment horizontal="center" vertical="top"/>
    </xf>
    <xf numFmtId="0" fontId="31" fillId="0" borderId="0" xfId="0" applyFont="1" applyFill="1" applyBorder="1" applyAlignment="1">
      <alignment horizontal="center" vertical="top"/>
    </xf>
    <xf numFmtId="0" fontId="31" fillId="0" borderId="2" xfId="0" applyFont="1" applyFill="1" applyBorder="1" applyAlignment="1">
      <alignment horizontal="center" vertical="top"/>
    </xf>
    <xf numFmtId="0" fontId="25" fillId="0" borderId="1" xfId="0" applyFont="1" applyBorder="1" applyAlignment="1">
      <alignment horizontal="left"/>
    </xf>
    <xf numFmtId="0" fontId="25" fillId="0" borderId="0" xfId="0" applyFont="1" applyBorder="1" applyAlignment="1">
      <alignment horizontal="left"/>
    </xf>
    <xf numFmtId="0" fontId="25" fillId="0" borderId="2" xfId="0" applyFont="1" applyBorder="1" applyAlignment="1">
      <alignment horizontal="left"/>
    </xf>
    <xf numFmtId="0" fontId="25" fillId="0" borderId="0" xfId="0" applyFont="1" applyAlignment="1">
      <alignment horizontal="left"/>
    </xf>
    <xf numFmtId="0" fontId="32" fillId="0" borderId="1" xfId="10" applyFont="1" applyBorder="1" applyAlignment="1">
      <alignment horizontal="left" vertical="center"/>
    </xf>
    <xf numFmtId="0" fontId="26" fillId="0" borderId="0" xfId="10" quotePrefix="1" applyFont="1" applyBorder="1" applyAlignment="1">
      <alignment horizontal="left" vertical="center"/>
    </xf>
    <xf numFmtId="0" fontId="26" fillId="0" borderId="0" xfId="10" applyFont="1" applyBorder="1" applyAlignment="1">
      <alignment horizontal="left" vertical="center"/>
    </xf>
    <xf numFmtId="0" fontId="32" fillId="0" borderId="0" xfId="10" applyFont="1" applyBorder="1" applyAlignment="1">
      <alignment horizontal="left" vertical="center"/>
    </xf>
    <xf numFmtId="0" fontId="32" fillId="0" borderId="2" xfId="10" applyFont="1" applyBorder="1" applyAlignment="1">
      <alignment horizontal="left" vertical="center"/>
    </xf>
    <xf numFmtId="0" fontId="33" fillId="0" borderId="0" xfId="0" applyFont="1" applyAlignment="1">
      <alignment horizontal="left"/>
    </xf>
    <xf numFmtId="0" fontId="26" fillId="0" borderId="1" xfId="7" applyFont="1" applyBorder="1" applyAlignment="1">
      <alignment horizontal="center"/>
    </xf>
    <xf numFmtId="0" fontId="25" fillId="0" borderId="6" xfId="0" applyFont="1" applyBorder="1"/>
    <xf numFmtId="0" fontId="25" fillId="0" borderId="7" xfId="0" applyFont="1" applyBorder="1"/>
    <xf numFmtId="0" fontId="25" fillId="0" borderId="8" xfId="0" applyFont="1" applyBorder="1"/>
    <xf numFmtId="0" fontId="29" fillId="0" borderId="0" xfId="0" applyFont="1" applyFill="1" applyBorder="1" applyAlignment="1" applyProtection="1">
      <alignment vertical="top" wrapText="1"/>
    </xf>
    <xf numFmtId="0" fontId="29" fillId="0" borderId="11" xfId="11" applyFont="1" applyFill="1" applyBorder="1" applyAlignment="1" applyProtection="1">
      <alignment horizontal="left" vertical="top" wrapText="1"/>
    </xf>
    <xf numFmtId="0" fontId="29" fillId="0" borderId="11" xfId="0" applyFont="1" applyFill="1" applyBorder="1" applyAlignment="1" applyProtection="1">
      <alignment horizontal="left" vertical="top" wrapText="1"/>
    </xf>
    <xf numFmtId="4" fontId="29" fillId="0" borderId="11" xfId="0" applyNumberFormat="1" applyFont="1" applyFill="1" applyBorder="1" applyAlignment="1" applyProtection="1">
      <alignment vertical="top" wrapText="1"/>
      <protection locked="0"/>
    </xf>
    <xf numFmtId="0" fontId="25" fillId="0" borderId="0" xfId="0" applyFont="1" applyBorder="1"/>
    <xf numFmtId="0" fontId="25" fillId="0" borderId="2" xfId="0" applyFont="1" applyBorder="1"/>
    <xf numFmtId="0" fontId="28" fillId="0" borderId="0" xfId="36" applyFont="1" applyFill="1" applyAlignment="1" applyProtection="1">
      <alignment vertical="top"/>
    </xf>
    <xf numFmtId="0" fontId="29" fillId="0" borderId="0" xfId="36" applyFont="1" applyFill="1" applyAlignment="1" applyProtection="1">
      <alignment vertical="top"/>
    </xf>
    <xf numFmtId="0" fontId="28" fillId="0" borderId="0" xfId="0" applyFont="1" applyFill="1" applyAlignment="1" applyProtection="1">
      <alignment vertical="top"/>
    </xf>
    <xf numFmtId="0" fontId="29" fillId="0" borderId="0" xfId="0" applyFont="1" applyFill="1" applyAlignment="1" applyProtection="1">
      <alignment vertical="top"/>
    </xf>
    <xf numFmtId="0" fontId="25" fillId="0" borderId="0" xfId="0" applyFont="1" applyBorder="1"/>
    <xf numFmtId="0" fontId="25" fillId="0" borderId="2" xfId="0" applyFont="1" applyBorder="1"/>
    <xf numFmtId="0" fontId="28" fillId="0" borderId="0" xfId="0" applyFont="1" applyFill="1" applyAlignment="1" applyProtection="1">
      <alignment vertical="top" wrapText="1"/>
    </xf>
    <xf numFmtId="43" fontId="28" fillId="0" borderId="0" xfId="1" applyFont="1" applyFill="1" applyAlignment="1" applyProtection="1">
      <alignment vertical="top"/>
    </xf>
    <xf numFmtId="43" fontId="20" fillId="0" borderId="11" xfId="1" applyFont="1" applyFill="1" applyBorder="1" applyAlignment="1">
      <alignment vertical="top" wrapText="1"/>
    </xf>
    <xf numFmtId="0" fontId="39" fillId="0" borderId="0" xfId="8" applyFont="1" applyFill="1" applyAlignment="1">
      <alignment vertical="top" wrapText="1"/>
    </xf>
    <xf numFmtId="43" fontId="20" fillId="0" borderId="10" xfId="1" applyFont="1" applyFill="1" applyBorder="1" applyAlignment="1">
      <alignment vertical="center" wrapText="1"/>
    </xf>
    <xf numFmtId="0" fontId="29" fillId="0" borderId="0" xfId="0" applyFont="1" applyFill="1" applyAlignment="1" applyProtection="1">
      <alignment vertical="top" wrapText="1"/>
    </xf>
    <xf numFmtId="43" fontId="29" fillId="0" borderId="11" xfId="1" applyFont="1" applyFill="1" applyBorder="1" applyAlignment="1" applyProtection="1">
      <alignment vertical="top" wrapText="1"/>
      <protection locked="0"/>
    </xf>
    <xf numFmtId="43" fontId="29" fillId="0" borderId="24" xfId="1" applyFont="1" applyFill="1" applyBorder="1" applyAlignment="1" applyProtection="1">
      <alignment vertical="top" wrapText="1"/>
      <protection locked="0"/>
    </xf>
    <xf numFmtId="0" fontId="29" fillId="0" borderId="11" xfId="0" applyFont="1" applyFill="1" applyBorder="1" applyAlignment="1" applyProtection="1">
      <alignment horizontal="center" vertical="top" wrapText="1"/>
    </xf>
    <xf numFmtId="165" fontId="29" fillId="0" borderId="11" xfId="0" applyNumberFormat="1" applyFont="1" applyFill="1" applyBorder="1" applyAlignment="1" applyProtection="1">
      <alignment horizontal="center" vertical="top" wrapText="1"/>
    </xf>
    <xf numFmtId="0" fontId="29" fillId="0" borderId="11" xfId="0" applyFont="1" applyFill="1" applyBorder="1" applyAlignment="1" applyProtection="1">
      <alignment vertical="top" wrapText="1"/>
    </xf>
    <xf numFmtId="0" fontId="28" fillId="0" borderId="11" xfId="0" applyFont="1" applyFill="1" applyBorder="1" applyAlignment="1" applyProtection="1">
      <alignment horizontal="center" vertical="top" wrapText="1"/>
    </xf>
    <xf numFmtId="43" fontId="28" fillId="0" borderId="11" xfId="1" applyFont="1" applyFill="1" applyBorder="1" applyAlignment="1" applyProtection="1">
      <alignment horizontal="right" vertical="top" wrapText="1"/>
    </xf>
    <xf numFmtId="43" fontId="29" fillId="0" borderId="11" xfId="1" applyFont="1" applyFill="1" applyBorder="1" applyAlignment="1" applyProtection="1">
      <alignment vertical="top"/>
      <protection locked="0"/>
    </xf>
    <xf numFmtId="0" fontId="26" fillId="0" borderId="0" xfId="10" quotePrefix="1" applyFont="1" applyFill="1" applyBorder="1" applyAlignment="1">
      <alignment horizontal="left" vertical="center"/>
    </xf>
    <xf numFmtId="0" fontId="26" fillId="0" borderId="0" xfId="10" applyFont="1" applyFill="1" applyBorder="1" applyAlignment="1">
      <alignment horizontal="left" vertical="center"/>
    </xf>
    <xf numFmtId="0" fontId="32" fillId="0" borderId="0" xfId="10" applyFont="1" applyFill="1" applyBorder="1" applyAlignment="1">
      <alignment horizontal="left" vertical="center"/>
    </xf>
    <xf numFmtId="0" fontId="25" fillId="0" borderId="0" xfId="0" applyFont="1" applyFill="1"/>
    <xf numFmtId="49" fontId="29" fillId="0" borderId="24" xfId="0" applyNumberFormat="1" applyFont="1" applyBorder="1" applyAlignment="1" applyProtection="1">
      <alignment horizontal="center" vertical="top" wrapText="1"/>
    </xf>
    <xf numFmtId="43" fontId="29" fillId="0" borderId="34" xfId="1" applyFont="1" applyFill="1" applyBorder="1" applyAlignment="1" applyProtection="1">
      <alignment vertical="top" wrapText="1"/>
      <protection locked="0"/>
    </xf>
    <xf numFmtId="0" fontId="29" fillId="0" borderId="41" xfId="36" applyFont="1" applyFill="1" applyBorder="1" applyAlignment="1" applyProtection="1">
      <alignment horizontal="center" vertical="top"/>
    </xf>
    <xf numFmtId="0" fontId="28" fillId="0" borderId="41" xfId="36" applyFont="1" applyFill="1" applyBorder="1" applyAlignment="1" applyProtection="1">
      <alignment horizontal="left" vertical="top" wrapText="1"/>
    </xf>
    <xf numFmtId="0" fontId="28" fillId="0" borderId="41" xfId="36" applyFont="1" applyFill="1" applyBorder="1" applyAlignment="1" applyProtection="1">
      <alignment horizontal="center" vertical="top"/>
    </xf>
    <xf numFmtId="1" fontId="28" fillId="0" borderId="41" xfId="38" applyNumberFormat="1" applyFont="1" applyFill="1" applyBorder="1" applyAlignment="1" applyProtection="1">
      <alignment horizontal="center" vertical="top"/>
    </xf>
    <xf numFmtId="43" fontId="28" fillId="0" borderId="41" xfId="1" applyFont="1" applyFill="1" applyBorder="1" applyAlignment="1" applyProtection="1">
      <alignment vertical="top"/>
      <protection locked="0"/>
    </xf>
    <xf numFmtId="43" fontId="28" fillId="0" borderId="41" xfId="1" applyFont="1" applyFill="1" applyBorder="1" applyAlignment="1" applyProtection="1">
      <alignment horizontal="right" vertical="top"/>
    </xf>
    <xf numFmtId="43" fontId="29" fillId="0" borderId="40" xfId="1" applyFont="1" applyFill="1" applyBorder="1" applyAlignment="1" applyProtection="1">
      <alignment vertical="top"/>
      <protection locked="0"/>
    </xf>
    <xf numFmtId="43" fontId="29" fillId="0" borderId="43" xfId="1" applyFont="1" applyFill="1" applyBorder="1" applyAlignment="1" applyProtection="1">
      <alignment vertical="top"/>
      <protection locked="0"/>
    </xf>
    <xf numFmtId="165" fontId="29" fillId="0" borderId="36" xfId="0" applyNumberFormat="1" applyFont="1" applyFill="1" applyBorder="1" applyAlignment="1" applyProtection="1">
      <alignment horizontal="center" vertical="top" wrapText="1"/>
    </xf>
    <xf numFmtId="0" fontId="28" fillId="0" borderId="36" xfId="0" applyFont="1" applyFill="1" applyBorder="1" applyAlignment="1" applyProtection="1">
      <alignment vertical="top" wrapText="1"/>
    </xf>
    <xf numFmtId="43" fontId="28" fillId="0" borderId="36" xfId="1" applyFont="1" applyFill="1" applyBorder="1" applyAlignment="1" applyProtection="1">
      <alignment horizontal="center" vertical="top" wrapText="1"/>
    </xf>
    <xf numFmtId="43" fontId="29" fillId="0" borderId="41" xfId="1" applyFont="1" applyFill="1" applyBorder="1" applyAlignment="1" applyProtection="1">
      <alignment vertical="top"/>
      <protection locked="0"/>
    </xf>
    <xf numFmtId="0" fontId="29" fillId="0" borderId="42" xfId="36" applyFont="1" applyFill="1" applyBorder="1" applyAlignment="1" applyProtection="1">
      <alignment horizontal="left" vertical="top" wrapText="1"/>
    </xf>
    <xf numFmtId="43" fontId="29" fillId="0" borderId="11" xfId="1" applyFont="1" applyFill="1" applyBorder="1" applyAlignment="1" applyProtection="1">
      <alignment horizontal="right" vertical="top" wrapText="1"/>
    </xf>
    <xf numFmtId="0" fontId="29" fillId="0" borderId="11" xfId="36" applyFont="1" applyFill="1" applyBorder="1" applyAlignment="1" applyProtection="1">
      <alignment horizontal="left" vertical="top" wrapText="1"/>
    </xf>
    <xf numFmtId="1" fontId="29" fillId="0" borderId="11" xfId="0" applyNumberFormat="1" applyFont="1" applyFill="1" applyBorder="1" applyAlignment="1" applyProtection="1">
      <alignment horizontal="center" vertical="top" wrapText="1"/>
    </xf>
    <xf numFmtId="0" fontId="28" fillId="0" borderId="11" xfId="0" applyFont="1" applyFill="1" applyBorder="1" applyAlignment="1" applyProtection="1">
      <alignment horizontal="left" vertical="top" wrapText="1"/>
    </xf>
    <xf numFmtId="43" fontId="29" fillId="0" borderId="11" xfId="1" applyFont="1" applyFill="1" applyBorder="1" applyAlignment="1" applyProtection="1">
      <alignment horizontal="center" vertical="top" wrapText="1"/>
      <protection locked="0"/>
    </xf>
    <xf numFmtId="0" fontId="36" fillId="0" borderId="11" xfId="0" applyFont="1" applyFill="1" applyBorder="1" applyAlignment="1" applyProtection="1">
      <alignment horizontal="left" vertical="top" wrapText="1"/>
    </xf>
    <xf numFmtId="0" fontId="36" fillId="0" borderId="11" xfId="0" applyFont="1" applyFill="1" applyBorder="1" applyAlignment="1" applyProtection="1">
      <alignment vertical="top" wrapText="1"/>
    </xf>
    <xf numFmtId="0" fontId="29" fillId="0" borderId="11" xfId="0" quotePrefix="1" applyFont="1" applyFill="1" applyBorder="1" applyAlignment="1" applyProtection="1">
      <alignment vertical="top" wrapText="1"/>
    </xf>
    <xf numFmtId="0" fontId="36" fillId="0" borderId="11" xfId="36" applyFont="1" applyFill="1" applyBorder="1" applyAlignment="1" applyProtection="1">
      <alignment horizontal="left" vertical="top" wrapText="1"/>
    </xf>
    <xf numFmtId="0" fontId="28" fillId="0" borderId="11" xfId="36" applyFont="1" applyFill="1" applyBorder="1" applyAlignment="1" applyProtection="1">
      <alignment horizontal="left" vertical="top" wrapText="1"/>
    </xf>
    <xf numFmtId="0" fontId="29" fillId="0" borderId="50" xfId="36" applyFont="1" applyFill="1" applyBorder="1" applyAlignment="1" applyProtection="1">
      <alignment horizontal="left" vertical="top" wrapText="1"/>
    </xf>
    <xf numFmtId="43" fontId="29" fillId="0" borderId="52" xfId="1" applyFont="1" applyFill="1" applyBorder="1" applyAlignment="1" applyProtection="1">
      <alignment vertical="top" wrapText="1"/>
      <protection locked="0"/>
    </xf>
    <xf numFmtId="43" fontId="29" fillId="0" borderId="53" xfId="1" applyFont="1" applyFill="1" applyBorder="1" applyAlignment="1" applyProtection="1">
      <alignment vertical="top"/>
      <protection locked="0"/>
    </xf>
    <xf numFmtId="0" fontId="34" fillId="0" borderId="12" xfId="36" applyFont="1" applyFill="1" applyBorder="1" applyAlignment="1" applyProtection="1">
      <alignment horizontal="center" vertical="top" wrapText="1"/>
    </xf>
    <xf numFmtId="0" fontId="34" fillId="0" borderId="12" xfId="36" applyFont="1" applyFill="1" applyBorder="1" applyAlignment="1" applyProtection="1">
      <alignment horizontal="left" vertical="top" wrapText="1"/>
    </xf>
    <xf numFmtId="1" fontId="28" fillId="0" borderId="12" xfId="37" applyNumberFormat="1" applyFont="1" applyFill="1" applyBorder="1" applyAlignment="1" applyProtection="1">
      <alignment horizontal="center" vertical="top"/>
    </xf>
    <xf numFmtId="0" fontId="28" fillId="0" borderId="12" xfId="36" applyFont="1" applyFill="1" applyBorder="1" applyAlignment="1" applyProtection="1">
      <alignment horizontal="center" vertical="top"/>
    </xf>
    <xf numFmtId="43" fontId="28" fillId="0" borderId="12" xfId="1" applyFont="1" applyFill="1" applyBorder="1" applyAlignment="1" applyProtection="1">
      <alignment horizontal="right" vertical="top"/>
    </xf>
    <xf numFmtId="43" fontId="29" fillId="0" borderId="11" xfId="1" applyFont="1" applyBorder="1" applyAlignment="1" applyProtection="1">
      <alignment horizontal="center" vertical="top" wrapText="1"/>
    </xf>
    <xf numFmtId="0" fontId="34" fillId="0" borderId="55" xfId="36" applyFont="1" applyFill="1" applyBorder="1" applyAlignment="1" applyProtection="1">
      <alignment horizontal="left" vertical="top" wrapText="1"/>
    </xf>
    <xf numFmtId="1" fontId="28" fillId="0" borderId="55" xfId="37" applyNumberFormat="1" applyFont="1" applyFill="1" applyBorder="1" applyAlignment="1" applyProtection="1">
      <alignment horizontal="center" vertical="top"/>
    </xf>
    <xf numFmtId="0" fontId="28" fillId="0" borderId="55" xfId="36" applyFont="1" applyFill="1" applyBorder="1" applyAlignment="1" applyProtection="1">
      <alignment horizontal="center" vertical="top"/>
    </xf>
    <xf numFmtId="43" fontId="28" fillId="0" borderId="55" xfId="1" applyFont="1" applyFill="1" applyBorder="1" applyAlignment="1" applyProtection="1">
      <alignment horizontal="right" vertical="top"/>
    </xf>
    <xf numFmtId="0" fontId="29" fillId="0" borderId="11" xfId="36" applyFont="1" applyFill="1" applyBorder="1" applyAlignment="1" applyProtection="1">
      <alignment horizontal="center" vertical="top"/>
    </xf>
    <xf numFmtId="1" fontId="29" fillId="0" borderId="11" xfId="37" applyNumberFormat="1" applyFont="1" applyFill="1" applyBorder="1" applyAlignment="1" applyProtection="1">
      <alignment horizontal="center" vertical="top"/>
    </xf>
    <xf numFmtId="43" fontId="29" fillId="0" borderId="11" xfId="1" applyFont="1" applyFill="1" applyBorder="1" applyAlignment="1" applyProtection="1">
      <alignment horizontal="right" vertical="top"/>
    </xf>
    <xf numFmtId="0" fontId="29" fillId="0" borderId="55" xfId="36" applyFont="1" applyFill="1" applyBorder="1" applyAlignment="1" applyProtection="1">
      <alignment horizontal="center" vertical="top"/>
    </xf>
    <xf numFmtId="0" fontId="28" fillId="0" borderId="54" xfId="36" applyFont="1" applyFill="1" applyBorder="1" applyAlignment="1" applyProtection="1">
      <alignment horizontal="left" vertical="top" wrapText="1"/>
    </xf>
    <xf numFmtId="0" fontId="29" fillId="0" borderId="43" xfId="36" applyFont="1" applyFill="1" applyBorder="1" applyAlignment="1" applyProtection="1">
      <alignment horizontal="center" vertical="top"/>
    </xf>
    <xf numFmtId="0" fontId="36" fillId="0" borderId="43" xfId="36" applyFont="1" applyFill="1" applyBorder="1" applyAlignment="1" applyProtection="1">
      <alignment horizontal="left" vertical="top" wrapText="1"/>
    </xf>
    <xf numFmtId="1" fontId="29" fillId="0" borderId="43" xfId="37" applyNumberFormat="1" applyFont="1" applyFill="1" applyBorder="1" applyAlignment="1" applyProtection="1">
      <alignment horizontal="center" vertical="top"/>
    </xf>
    <xf numFmtId="43" fontId="29" fillId="0" borderId="43" xfId="1" applyFont="1" applyFill="1" applyBorder="1" applyAlignment="1" applyProtection="1">
      <alignment horizontal="right" vertical="top"/>
    </xf>
    <xf numFmtId="0" fontId="29" fillId="0" borderId="56" xfId="0" applyFont="1" applyFill="1" applyBorder="1" applyAlignment="1" applyProtection="1">
      <alignment horizontal="center" vertical="top"/>
    </xf>
    <xf numFmtId="0" fontId="29" fillId="0" borderId="56" xfId="0" applyFont="1" applyFill="1" applyBorder="1" applyAlignment="1" applyProtection="1">
      <alignment horizontal="left" vertical="top" wrapText="1"/>
    </xf>
    <xf numFmtId="43" fontId="29" fillId="0" borderId="56" xfId="1" applyFont="1" applyFill="1" applyBorder="1" applyAlignment="1" applyProtection="1">
      <alignment horizontal="right" vertical="top"/>
    </xf>
    <xf numFmtId="0" fontId="29" fillId="0" borderId="57" xfId="36" applyFont="1" applyFill="1" applyBorder="1" applyAlignment="1" applyProtection="1">
      <alignment horizontal="center" vertical="top"/>
    </xf>
    <xf numFmtId="0" fontId="28" fillId="0" borderId="57" xfId="36" applyFont="1" applyFill="1" applyBorder="1" applyAlignment="1" applyProtection="1">
      <alignment horizontal="left" vertical="top" wrapText="1"/>
    </xf>
    <xf numFmtId="0" fontId="28" fillId="0" borderId="57" xfId="36" applyFont="1" applyFill="1" applyBorder="1" applyAlignment="1" applyProtection="1">
      <alignment horizontal="center" vertical="top"/>
    </xf>
    <xf numFmtId="1" fontId="28" fillId="0" borderId="57" xfId="38" applyNumberFormat="1" applyFont="1" applyFill="1" applyBorder="1" applyAlignment="1" applyProtection="1">
      <alignment horizontal="center" vertical="top"/>
    </xf>
    <xf numFmtId="43" fontId="29" fillId="0" borderId="55" xfId="1" applyFont="1" applyFill="1" applyBorder="1" applyAlignment="1" applyProtection="1">
      <alignment vertical="top"/>
      <protection locked="0"/>
    </xf>
    <xf numFmtId="43" fontId="28" fillId="0" borderId="57" xfId="1" applyFont="1" applyFill="1" applyBorder="1" applyAlignment="1" applyProtection="1">
      <alignment horizontal="right" vertical="top"/>
    </xf>
    <xf numFmtId="0" fontId="28" fillId="0" borderId="55" xfId="36" applyFont="1" applyFill="1" applyBorder="1" applyAlignment="1" applyProtection="1">
      <alignment horizontal="center" vertical="top" wrapText="1"/>
    </xf>
    <xf numFmtId="0" fontId="28" fillId="0" borderId="55" xfId="0" applyFont="1" applyFill="1" applyBorder="1" applyAlignment="1" applyProtection="1">
      <alignment horizontal="center" vertical="top" wrapText="1"/>
    </xf>
    <xf numFmtId="0" fontId="34" fillId="0" borderId="55" xfId="0" applyFont="1" applyFill="1" applyBorder="1" applyAlignment="1" applyProtection="1">
      <alignment horizontal="left" vertical="top"/>
    </xf>
    <xf numFmtId="0" fontId="29" fillId="0" borderId="55" xfId="0" applyFont="1" applyFill="1" applyBorder="1" applyAlignment="1" applyProtection="1">
      <alignment horizontal="center" vertical="top" wrapText="1"/>
    </xf>
    <xf numFmtId="43" fontId="29" fillId="0" borderId="55" xfId="1" applyFont="1" applyFill="1" applyBorder="1" applyAlignment="1" applyProtection="1">
      <alignment horizontal="right" vertical="top" wrapText="1"/>
      <protection locked="0"/>
    </xf>
    <xf numFmtId="43" fontId="29" fillId="0" borderId="55" xfId="1" applyFont="1" applyFill="1" applyBorder="1" applyAlignment="1" applyProtection="1">
      <alignment horizontal="center" vertical="top" wrapText="1"/>
    </xf>
    <xf numFmtId="43" fontId="29" fillId="0" borderId="54" xfId="1" applyFont="1" applyFill="1" applyBorder="1" applyAlignment="1" applyProtection="1">
      <alignment vertical="top"/>
      <protection locked="0"/>
    </xf>
    <xf numFmtId="0" fontId="28" fillId="0" borderId="54" xfId="0" applyFont="1" applyFill="1" applyBorder="1" applyAlignment="1" applyProtection="1">
      <alignment horizontal="left" vertical="top" wrapText="1"/>
    </xf>
    <xf numFmtId="0" fontId="28" fillId="0" borderId="54" xfId="0" applyFont="1" applyFill="1" applyBorder="1" applyAlignment="1" applyProtection="1">
      <alignment horizontal="center" vertical="top" wrapText="1"/>
    </xf>
    <xf numFmtId="43" fontId="28" fillId="0" borderId="54" xfId="1" applyFont="1" applyFill="1" applyBorder="1" applyAlignment="1" applyProtection="1">
      <alignment horizontal="right" vertical="top" wrapText="1"/>
    </xf>
    <xf numFmtId="43" fontId="29" fillId="0" borderId="57" xfId="1" applyFont="1" applyFill="1" applyBorder="1" applyAlignment="1" applyProtection="1">
      <alignment vertical="top"/>
      <protection locked="0"/>
    </xf>
    <xf numFmtId="43" fontId="28" fillId="0" borderId="36" xfId="1" applyFont="1" applyFill="1" applyBorder="1" applyAlignment="1" applyProtection="1">
      <alignment vertical="top" wrapText="1"/>
    </xf>
    <xf numFmtId="0" fontId="29" fillId="0" borderId="0" xfId="199" applyFont="1" applyFill="1" applyAlignment="1" applyProtection="1">
      <alignment vertical="top" wrapText="1"/>
    </xf>
    <xf numFmtId="0" fontId="29" fillId="0" borderId="0" xfId="11" applyFont="1" applyFill="1" applyBorder="1" applyAlignment="1" applyProtection="1">
      <alignment vertical="top" wrapText="1"/>
    </xf>
    <xf numFmtId="43" fontId="29" fillId="0" borderId="11" xfId="1" applyFont="1" applyFill="1" applyBorder="1" applyAlignment="1" applyProtection="1">
      <alignment vertical="top" wrapText="1"/>
    </xf>
    <xf numFmtId="43" fontId="29" fillId="0" borderId="11" xfId="1" applyFont="1" applyFill="1" applyBorder="1" applyAlignment="1" applyProtection="1">
      <alignment horizontal="center" vertical="top" wrapText="1"/>
    </xf>
    <xf numFmtId="0" fontId="29" fillId="0" borderId="0" xfId="196" applyFont="1" applyFill="1" applyAlignment="1" applyProtection="1">
      <alignment vertical="top" wrapText="1"/>
    </xf>
    <xf numFmtId="0" fontId="28" fillId="0" borderId="52" xfId="196" applyFont="1" applyFill="1" applyBorder="1" applyAlignment="1" applyProtection="1">
      <alignment horizontal="center" vertical="top" wrapText="1"/>
    </xf>
    <xf numFmtId="0" fontId="29" fillId="0" borderId="52" xfId="196" applyFont="1" applyFill="1" applyBorder="1" applyAlignment="1" applyProtection="1">
      <alignment horizontal="center" vertical="top" wrapText="1"/>
    </xf>
    <xf numFmtId="43" fontId="29" fillId="0" borderId="52" xfId="1" applyFont="1" applyFill="1" applyBorder="1" applyAlignment="1" applyProtection="1">
      <alignment vertical="top" wrapText="1"/>
    </xf>
    <xf numFmtId="43" fontId="29" fillId="0" borderId="51" xfId="1" applyFont="1" applyFill="1" applyBorder="1" applyAlignment="1" applyProtection="1">
      <alignment horizontal="center" vertical="top" wrapText="1"/>
    </xf>
    <xf numFmtId="43" fontId="28" fillId="0" borderId="46" xfId="1" applyFont="1" applyFill="1" applyBorder="1" applyAlignment="1" applyProtection="1">
      <alignment vertical="top" wrapText="1"/>
    </xf>
    <xf numFmtId="43" fontId="29" fillId="0" borderId="0" xfId="1" applyFont="1" applyFill="1" applyAlignment="1" applyProtection="1">
      <alignment vertical="top" wrapText="1"/>
    </xf>
    <xf numFmtId="0" fontId="29" fillId="0" borderId="0" xfId="24" applyFont="1" applyFill="1" applyBorder="1" applyAlignment="1" applyProtection="1">
      <alignment vertical="top" wrapText="1"/>
    </xf>
    <xf numFmtId="0" fontId="29" fillId="0" borderId="0" xfId="39" applyFont="1" applyFill="1" applyAlignment="1" applyProtection="1">
      <alignment vertical="top" wrapText="1"/>
    </xf>
    <xf numFmtId="0" fontId="29" fillId="0" borderId="24" xfId="39" applyFont="1" applyFill="1" applyBorder="1" applyAlignment="1" applyProtection="1">
      <alignment horizontal="center" vertical="top" wrapText="1"/>
    </xf>
    <xf numFmtId="43" fontId="29" fillId="0" borderId="24" xfId="1" applyFont="1" applyFill="1" applyBorder="1" applyAlignment="1" applyProtection="1">
      <alignment vertical="top" wrapText="1"/>
    </xf>
    <xf numFmtId="0" fontId="29" fillId="0" borderId="34" xfId="39" applyFont="1" applyFill="1" applyBorder="1" applyAlignment="1" applyProtection="1">
      <alignment horizontal="center" vertical="top" wrapText="1"/>
    </xf>
    <xf numFmtId="0" fontId="28" fillId="0" borderId="34" xfId="39" applyFont="1" applyFill="1" applyBorder="1" applyAlignment="1" applyProtection="1">
      <alignment vertical="top" wrapText="1"/>
    </xf>
    <xf numFmtId="0" fontId="28" fillId="0" borderId="24" xfId="39" applyFont="1" applyFill="1" applyBorder="1" applyAlignment="1" applyProtection="1">
      <alignment vertical="top" wrapText="1"/>
    </xf>
    <xf numFmtId="49" fontId="29" fillId="0" borderId="54" xfId="11" applyNumberFormat="1" applyFont="1" applyFill="1" applyBorder="1" applyAlignment="1" applyProtection="1">
      <alignment horizontal="center" vertical="top" wrapText="1"/>
    </xf>
    <xf numFmtId="0" fontId="36" fillId="0" borderId="54" xfId="11" applyFont="1" applyFill="1" applyBorder="1" applyAlignment="1" applyProtection="1">
      <alignment horizontal="left" vertical="top" wrapText="1"/>
    </xf>
    <xf numFmtId="0" fontId="29" fillId="0" borderId="54" xfId="11" applyFont="1" applyFill="1" applyBorder="1" applyAlignment="1" applyProtection="1">
      <alignment horizontal="center" vertical="top" wrapText="1"/>
    </xf>
    <xf numFmtId="0" fontId="29" fillId="0" borderId="11" xfId="39" applyFont="1" applyFill="1" applyBorder="1" applyAlignment="1" applyProtection="1">
      <alignment horizontal="center" vertical="top" wrapText="1"/>
    </xf>
    <xf numFmtId="0" fontId="28" fillId="0" borderId="11" xfId="39" applyFont="1" applyFill="1" applyBorder="1" applyAlignment="1" applyProtection="1">
      <alignment vertical="top" wrapText="1"/>
    </xf>
    <xf numFmtId="0" fontId="28" fillId="0" borderId="11" xfId="39" applyFont="1" applyFill="1" applyBorder="1" applyAlignment="1" applyProtection="1">
      <alignment horizontal="center" vertical="top" wrapText="1"/>
    </xf>
    <xf numFmtId="0" fontId="36" fillId="0" borderId="11" xfId="39" applyFont="1" applyFill="1" applyBorder="1" applyAlignment="1" applyProtection="1">
      <alignment vertical="top" wrapText="1"/>
    </xf>
    <xf numFmtId="0" fontId="29" fillId="0" borderId="11" xfId="39" applyFont="1" applyFill="1" applyBorder="1" applyAlignment="1" applyProtection="1">
      <alignment vertical="top" wrapText="1"/>
    </xf>
    <xf numFmtId="43" fontId="28" fillId="0" borderId="11" xfId="1" applyFont="1" applyFill="1" applyBorder="1" applyAlignment="1" applyProtection="1">
      <alignment vertical="top" wrapText="1"/>
    </xf>
    <xf numFmtId="0" fontId="28" fillId="0" borderId="0" xfId="39" applyFont="1" applyFill="1" applyAlignment="1" applyProtection="1">
      <alignment vertical="top" wrapText="1"/>
    </xf>
    <xf numFmtId="43" fontId="28" fillId="0" borderId="24" xfId="1" applyFont="1" applyFill="1" applyBorder="1" applyAlignment="1" applyProtection="1">
      <alignment vertical="top" wrapText="1"/>
    </xf>
    <xf numFmtId="0" fontId="28" fillId="0" borderId="0" xfId="24" applyFont="1" applyFill="1" applyAlignment="1" applyProtection="1">
      <alignment vertical="top" wrapText="1"/>
    </xf>
    <xf numFmtId="43" fontId="29" fillId="0" borderId="11" xfId="1" applyFont="1" applyFill="1" applyBorder="1" applyAlignment="1" applyProtection="1">
      <alignment horizontal="center" vertical="top"/>
    </xf>
    <xf numFmtId="0" fontId="29" fillId="0" borderId="0" xfId="24" applyFont="1" applyFill="1" applyAlignment="1" applyProtection="1">
      <alignment horizontal="left" vertical="top" wrapText="1"/>
    </xf>
    <xf numFmtId="0" fontId="29" fillId="0" borderId="0" xfId="39" applyFont="1" applyFill="1" applyAlignment="1" applyProtection="1">
      <alignment horizontal="center" vertical="top" wrapText="1"/>
    </xf>
    <xf numFmtId="0" fontId="36" fillId="0" borderId="11" xfId="11" applyFont="1" applyFill="1" applyBorder="1" applyAlignment="1" applyProtection="1">
      <alignment vertical="top" wrapText="1"/>
    </xf>
    <xf numFmtId="43" fontId="29" fillId="0" borderId="44" xfId="1" applyFont="1" applyFill="1" applyBorder="1" applyAlignment="1" applyProtection="1">
      <alignment vertical="top" wrapText="1"/>
    </xf>
    <xf numFmtId="0" fontId="29" fillId="0" borderId="44" xfId="39" applyFont="1" applyFill="1" applyBorder="1" applyAlignment="1" applyProtection="1">
      <alignment horizontal="center" vertical="top" wrapText="1"/>
    </xf>
    <xf numFmtId="0" fontId="29" fillId="0" borderId="54" xfId="11" applyFont="1" applyFill="1" applyBorder="1" applyAlignment="1" applyProtection="1">
      <alignment horizontal="left" vertical="top" wrapText="1"/>
    </xf>
    <xf numFmtId="43" fontId="28" fillId="0" borderId="24" xfId="1" applyFont="1" applyFill="1" applyBorder="1" applyAlignment="1" applyProtection="1">
      <alignment horizontal="center" vertical="top" wrapText="1"/>
    </xf>
    <xf numFmtId="0" fontId="28" fillId="0" borderId="36" xfId="24" applyFont="1" applyFill="1" applyBorder="1" applyAlignment="1" applyProtection="1">
      <alignment horizontal="center" vertical="top" wrapText="1"/>
    </xf>
    <xf numFmtId="0" fontId="28" fillId="0" borderId="36" xfId="24" applyFont="1" applyFill="1" applyBorder="1" applyAlignment="1" applyProtection="1">
      <alignment vertical="top" wrapText="1"/>
    </xf>
    <xf numFmtId="43" fontId="29" fillId="0" borderId="12" xfId="1" applyFont="1" applyFill="1" applyBorder="1" applyAlignment="1" applyProtection="1">
      <alignment vertical="top"/>
    </xf>
    <xf numFmtId="49" fontId="28" fillId="0" borderId="54" xfId="11" applyNumberFormat="1" applyFont="1" applyFill="1" applyBorder="1" applyAlignment="1" applyProtection="1">
      <alignment horizontal="center" vertical="top" wrapText="1"/>
    </xf>
    <xf numFmtId="0" fontId="28" fillId="0" borderId="54" xfId="11" applyFont="1" applyFill="1" applyBorder="1" applyAlignment="1" applyProtection="1">
      <alignment horizontal="left" vertical="top" wrapText="1"/>
    </xf>
    <xf numFmtId="165" fontId="29" fillId="0" borderId="11" xfId="0" applyNumberFormat="1" applyFont="1" applyFill="1" applyBorder="1" applyAlignment="1" applyProtection="1">
      <alignment horizontal="center" vertical="top"/>
    </xf>
    <xf numFmtId="0" fontId="29" fillId="0" borderId="11" xfId="5" applyFont="1" applyFill="1" applyBorder="1" applyAlignment="1" applyProtection="1">
      <alignment horizontal="center" vertical="top" wrapText="1"/>
    </xf>
    <xf numFmtId="1" fontId="29" fillId="0" borderId="11" xfId="1" applyNumberFormat="1" applyFont="1" applyFill="1" applyBorder="1" applyAlignment="1" applyProtection="1">
      <alignment horizontal="center" vertical="top"/>
    </xf>
    <xf numFmtId="0" fontId="29" fillId="0" borderId="0" xfId="5" applyFont="1" applyFill="1" applyAlignment="1" applyProtection="1">
      <alignment vertical="top" wrapText="1"/>
    </xf>
    <xf numFmtId="0" fontId="29" fillId="0" borderId="11" xfId="44" applyFont="1" applyFill="1" applyBorder="1" applyAlignment="1" applyProtection="1">
      <alignment horizontal="center" vertical="top" wrapText="1"/>
    </xf>
    <xf numFmtId="0" fontId="28" fillId="0" borderId="11" xfId="44" applyFont="1" applyFill="1" applyBorder="1" applyAlignment="1" applyProtection="1">
      <alignment vertical="top" wrapText="1"/>
    </xf>
    <xf numFmtId="0" fontId="29" fillId="0" borderId="0" xfId="44" applyFont="1" applyFill="1" applyAlignment="1" applyProtection="1">
      <alignment vertical="top" wrapText="1"/>
    </xf>
    <xf numFmtId="0" fontId="29" fillId="0" borderId="11" xfId="44" applyFont="1" applyFill="1" applyBorder="1" applyAlignment="1" applyProtection="1">
      <alignment vertical="top" wrapText="1"/>
    </xf>
    <xf numFmtId="0" fontId="36" fillId="0" borderId="11" xfId="44" applyFont="1" applyFill="1" applyBorder="1" applyAlignment="1" applyProtection="1">
      <alignment vertical="top" wrapText="1"/>
    </xf>
    <xf numFmtId="0" fontId="29" fillId="0" borderId="39" xfId="44" applyFont="1" applyFill="1" applyBorder="1" applyAlignment="1" applyProtection="1">
      <alignment horizontal="center" vertical="top" wrapText="1"/>
    </xf>
    <xf numFmtId="0" fontId="29" fillId="0" borderId="39" xfId="44" applyFont="1" applyFill="1" applyBorder="1" applyAlignment="1" applyProtection="1">
      <alignment vertical="top" wrapText="1"/>
    </xf>
    <xf numFmtId="43" fontId="29" fillId="0" borderId="39" xfId="1" applyFont="1" applyFill="1" applyBorder="1" applyAlignment="1" applyProtection="1">
      <alignment vertical="top" wrapText="1"/>
    </xf>
    <xf numFmtId="43" fontId="29" fillId="0" borderId="43" xfId="1" applyFont="1" applyFill="1" applyBorder="1" applyAlignment="1" applyProtection="1">
      <alignment vertical="top" wrapText="1"/>
    </xf>
    <xf numFmtId="0" fontId="29" fillId="0" borderId="54" xfId="44" applyFont="1" applyFill="1" applyBorder="1" applyAlignment="1" applyProtection="1">
      <alignment horizontal="center" vertical="top" wrapText="1"/>
    </xf>
    <xf numFmtId="0" fontId="36" fillId="0" borderId="54" xfId="44" applyFont="1" applyFill="1" applyBorder="1" applyAlignment="1" applyProtection="1">
      <alignment vertical="top" wrapText="1"/>
    </xf>
    <xf numFmtId="43" fontId="29" fillId="0" borderId="54" xfId="1" applyFont="1" applyFill="1" applyBorder="1" applyAlignment="1" applyProtection="1">
      <alignment vertical="top" wrapText="1"/>
    </xf>
    <xf numFmtId="0" fontId="29" fillId="0" borderId="43" xfId="39" applyFont="1" applyFill="1" applyBorder="1" applyAlignment="1" applyProtection="1">
      <alignment horizontal="center" vertical="top" wrapText="1"/>
    </xf>
    <xf numFmtId="0" fontId="29" fillId="0" borderId="43" xfId="39" applyFont="1" applyFill="1" applyBorder="1" applyAlignment="1" applyProtection="1">
      <alignment vertical="top" wrapText="1"/>
    </xf>
    <xf numFmtId="0" fontId="29" fillId="0" borderId="39" xfId="39" applyFont="1" applyFill="1" applyBorder="1" applyAlignment="1" applyProtection="1">
      <alignment horizontal="center" vertical="top" wrapText="1"/>
    </xf>
    <xf numFmtId="0" fontId="29" fillId="0" borderId="54" xfId="39" applyFont="1" applyFill="1" applyBorder="1" applyAlignment="1" applyProtection="1">
      <alignment horizontal="center" vertical="top" wrapText="1"/>
    </xf>
    <xf numFmtId="0" fontId="28" fillId="0" borderId="11" xfId="153" applyFont="1" applyFill="1" applyBorder="1" applyAlignment="1" applyProtection="1">
      <alignment vertical="top" wrapText="1"/>
    </xf>
    <xf numFmtId="0" fontId="29" fillId="0" borderId="11" xfId="153" applyFont="1" applyFill="1" applyBorder="1" applyAlignment="1" applyProtection="1">
      <alignment vertical="top" wrapText="1"/>
    </xf>
    <xf numFmtId="0" fontId="29" fillId="0" borderId="11" xfId="153" applyFont="1" applyFill="1" applyBorder="1" applyAlignment="1" applyProtection="1">
      <alignment horizontal="center" vertical="top" wrapText="1"/>
    </xf>
    <xf numFmtId="0" fontId="29" fillId="0" borderId="24" xfId="44" applyFont="1" applyFill="1" applyBorder="1" applyAlignment="1" applyProtection="1">
      <alignment horizontal="center" vertical="top" wrapText="1"/>
    </xf>
    <xf numFmtId="0" fontId="28" fillId="0" borderId="24" xfId="44" applyFont="1" applyFill="1" applyBorder="1" applyAlignment="1" applyProtection="1">
      <alignment vertical="top" wrapText="1"/>
    </xf>
    <xf numFmtId="0" fontId="29" fillId="0" borderId="35" xfId="83" applyFont="1" applyFill="1" applyBorder="1" applyAlignment="1" applyProtection="1">
      <alignment horizontal="center" vertical="top" wrapText="1"/>
    </xf>
    <xf numFmtId="0" fontId="28" fillId="0" borderId="35" xfId="83" applyFont="1" applyFill="1" applyBorder="1" applyAlignment="1" applyProtection="1">
      <alignment horizontal="left" vertical="top" wrapText="1"/>
    </xf>
    <xf numFmtId="0" fontId="29" fillId="0" borderId="35" xfId="83" applyFont="1" applyFill="1" applyBorder="1" applyAlignment="1" applyProtection="1">
      <alignment horizontal="left" vertical="top" wrapText="1"/>
    </xf>
    <xf numFmtId="3" fontId="29" fillId="0" borderId="35" xfId="1" applyNumberFormat="1" applyFont="1" applyFill="1" applyBorder="1" applyAlignment="1" applyProtection="1">
      <alignment horizontal="left" vertical="top" wrapText="1"/>
    </xf>
    <xf numFmtId="43" fontId="28" fillId="0" borderId="35" xfId="1" applyFont="1" applyFill="1" applyBorder="1" applyAlignment="1" applyProtection="1">
      <alignment horizontal="left" vertical="top" wrapText="1"/>
    </xf>
    <xf numFmtId="0" fontId="29" fillId="0" borderId="23" xfId="8" applyFont="1" applyFill="1" applyBorder="1" applyAlignment="1" applyProtection="1">
      <alignment horizontal="left" vertical="top" wrapText="1"/>
    </xf>
    <xf numFmtId="0" fontId="34" fillId="0" borderId="23" xfId="8" applyFont="1" applyFill="1" applyBorder="1" applyAlignment="1" applyProtection="1">
      <alignment horizontal="left" vertical="top" wrapText="1"/>
    </xf>
    <xf numFmtId="0" fontId="29" fillId="0" borderId="23" xfId="8" applyFont="1" applyFill="1" applyBorder="1" applyAlignment="1" applyProtection="1">
      <alignment horizontal="center" vertical="top" wrapText="1"/>
    </xf>
    <xf numFmtId="43" fontId="29" fillId="0" borderId="23" xfId="1" applyFont="1" applyFill="1" applyBorder="1" applyAlignment="1" applyProtection="1">
      <alignment horizontal="center" vertical="top" wrapText="1"/>
    </xf>
    <xf numFmtId="0" fontId="29" fillId="0" borderId="44" xfId="39" applyFont="1" applyFill="1" applyBorder="1" applyAlignment="1" applyProtection="1">
      <alignment horizontal="left" vertical="top" wrapText="1"/>
    </xf>
    <xf numFmtId="43" fontId="29" fillId="0" borderId="44" xfId="1" applyFont="1" applyFill="1" applyBorder="1" applyAlignment="1" applyProtection="1">
      <alignment horizontal="left" vertical="top" wrapText="1"/>
    </xf>
    <xf numFmtId="0" fontId="29" fillId="0" borderId="39" xfId="39" applyFont="1" applyFill="1" applyBorder="1" applyAlignment="1" applyProtection="1">
      <alignment horizontal="left" vertical="top" wrapText="1"/>
    </xf>
    <xf numFmtId="43" fontId="29" fillId="0" borderId="39" xfId="1" applyFont="1" applyFill="1" applyBorder="1" applyAlignment="1" applyProtection="1">
      <alignment horizontal="left" vertical="top" wrapText="1"/>
    </xf>
    <xf numFmtId="0" fontId="29" fillId="0" borderId="42" xfId="39" applyFont="1" applyFill="1" applyBorder="1" applyAlignment="1" applyProtection="1">
      <alignment horizontal="center" vertical="top" wrapText="1"/>
    </xf>
    <xf numFmtId="0" fontId="29" fillId="0" borderId="42" xfId="39" applyFont="1" applyFill="1" applyBorder="1" applyAlignment="1" applyProtection="1">
      <alignment horizontal="left" vertical="top" wrapText="1"/>
    </xf>
    <xf numFmtId="43" fontId="29" fillId="0" borderId="42" xfId="1" applyFont="1" applyFill="1" applyBorder="1" applyAlignment="1" applyProtection="1">
      <alignment horizontal="left" vertical="top" wrapText="1"/>
    </xf>
    <xf numFmtId="43" fontId="29" fillId="0" borderId="42" xfId="1" applyFont="1" applyFill="1" applyBorder="1" applyAlignment="1" applyProtection="1">
      <alignment vertical="top" wrapText="1"/>
    </xf>
    <xf numFmtId="0" fontId="29" fillId="0" borderId="50" xfId="39" applyFont="1" applyFill="1" applyBorder="1" applyAlignment="1" applyProtection="1">
      <alignment horizontal="center" vertical="top" wrapText="1"/>
    </xf>
    <xf numFmtId="0" fontId="29" fillId="0" borderId="50" xfId="39" applyFont="1" applyFill="1" applyBorder="1" applyAlignment="1" applyProtection="1">
      <alignment horizontal="left" vertical="top" wrapText="1"/>
    </xf>
    <xf numFmtId="43" fontId="29" fillId="0" borderId="50" xfId="1" applyFont="1" applyFill="1" applyBorder="1" applyAlignment="1" applyProtection="1">
      <alignment horizontal="left" vertical="top" wrapText="1"/>
    </xf>
    <xf numFmtId="43" fontId="29" fillId="0" borderId="50" xfId="1" applyFont="1" applyFill="1" applyBorder="1" applyAlignment="1" applyProtection="1">
      <alignment vertical="top" wrapText="1"/>
    </xf>
    <xf numFmtId="0" fontId="29" fillId="0" borderId="45" xfId="39" applyFont="1" applyFill="1" applyBorder="1" applyAlignment="1" applyProtection="1">
      <alignment horizontal="center" vertical="top" wrapText="1"/>
    </xf>
    <xf numFmtId="0" fontId="29" fillId="0" borderId="45" xfId="24" applyFont="1" applyFill="1" applyBorder="1" applyAlignment="1" applyProtection="1">
      <alignment horizontal="left" vertical="top" wrapText="1"/>
    </xf>
    <xf numFmtId="0" fontId="29" fillId="0" borderId="45" xfId="39" applyFont="1" applyFill="1" applyBorder="1" applyAlignment="1" applyProtection="1">
      <alignment horizontal="left" vertical="top" wrapText="1"/>
    </xf>
    <xf numFmtId="43" fontId="29" fillId="0" borderId="45" xfId="1" applyFont="1" applyFill="1" applyBorder="1" applyAlignment="1" applyProtection="1">
      <alignment horizontal="left" vertical="top" wrapText="1"/>
    </xf>
    <xf numFmtId="43" fontId="29" fillId="0" borderId="45" xfId="1" applyFont="1" applyFill="1" applyBorder="1" applyAlignment="1" applyProtection="1">
      <alignment vertical="top" wrapText="1"/>
    </xf>
    <xf numFmtId="0" fontId="29" fillId="0" borderId="46" xfId="39" applyFont="1" applyFill="1" applyBorder="1" applyAlignment="1" applyProtection="1">
      <alignment horizontal="left" vertical="top" wrapText="1"/>
    </xf>
    <xf numFmtId="0" fontId="28" fillId="0" borderId="46" xfId="39" applyFont="1" applyFill="1" applyBorder="1" applyAlignment="1" applyProtection="1">
      <alignment horizontal="left" vertical="top" wrapText="1"/>
    </xf>
    <xf numFmtId="0" fontId="29" fillId="0" borderId="46" xfId="39" applyFont="1" applyFill="1" applyBorder="1" applyAlignment="1" applyProtection="1">
      <alignment vertical="top" wrapText="1"/>
    </xf>
    <xf numFmtId="43" fontId="29" fillId="0" borderId="46" xfId="1" applyFont="1" applyFill="1" applyBorder="1" applyAlignment="1" applyProtection="1">
      <alignment vertical="top" wrapText="1"/>
    </xf>
    <xf numFmtId="0" fontId="28" fillId="0" borderId="36" xfId="0" applyFont="1" applyFill="1" applyBorder="1" applyAlignment="1" applyProtection="1">
      <alignment vertical="top"/>
      <protection locked="0"/>
    </xf>
    <xf numFmtId="0" fontId="29" fillId="0" borderId="38" xfId="36" applyFont="1" applyFill="1" applyBorder="1" applyAlignment="1" applyProtection="1">
      <alignment vertical="top"/>
    </xf>
    <xf numFmtId="0" fontId="31" fillId="0" borderId="0" xfId="0" applyFont="1" applyBorder="1" applyAlignment="1">
      <alignment horizontal="left"/>
    </xf>
    <xf numFmtId="10" fontId="22" fillId="0" borderId="0" xfId="1" applyNumberFormat="1" applyFont="1" applyFill="1" applyAlignment="1">
      <alignment vertical="top" wrapText="1"/>
    </xf>
    <xf numFmtId="43" fontId="20" fillId="0" borderId="0" xfId="1" applyFont="1" applyFill="1" applyAlignment="1">
      <alignment vertical="top" wrapText="1"/>
    </xf>
    <xf numFmtId="0" fontId="17" fillId="0" borderId="0" xfId="8" applyFont="1" applyFill="1" applyAlignment="1">
      <alignment vertical="top" wrapText="1"/>
    </xf>
    <xf numFmtId="43" fontId="29" fillId="0" borderId="58" xfId="1" applyFont="1" applyFill="1" applyBorder="1" applyAlignment="1" applyProtection="1">
      <alignment vertical="top"/>
      <protection locked="0"/>
    </xf>
    <xf numFmtId="2" fontId="29" fillId="0" borderId="11" xfId="37" applyNumberFormat="1" applyFont="1" applyFill="1" applyBorder="1" applyAlignment="1" applyProtection="1">
      <alignment horizontal="center" vertical="top"/>
    </xf>
    <xf numFmtId="2" fontId="29" fillId="0" borderId="58" xfId="1" applyNumberFormat="1" applyFont="1" applyFill="1" applyBorder="1" applyAlignment="1" applyProtection="1">
      <alignment horizontal="right" vertical="top" wrapText="1"/>
      <protection locked="0"/>
    </xf>
    <xf numFmtId="0" fontId="45" fillId="0" borderId="60" xfId="0" applyFont="1" applyFill="1" applyBorder="1" applyAlignment="1"/>
    <xf numFmtId="2" fontId="29" fillId="0" borderId="58" xfId="1" applyNumberFormat="1" applyFont="1" applyFill="1" applyBorder="1" applyAlignment="1" applyProtection="1">
      <alignment horizontal="center" vertical="center" wrapText="1"/>
      <protection locked="0"/>
    </xf>
    <xf numFmtId="49" fontId="29" fillId="0" borderId="61" xfId="11" applyNumberFormat="1" applyFont="1" applyFill="1" applyBorder="1" applyAlignment="1" applyProtection="1">
      <alignment horizontal="center" vertical="top" wrapText="1"/>
    </xf>
    <xf numFmtId="0" fontId="29" fillId="0" borderId="24" xfId="11" applyFont="1" applyFill="1" applyBorder="1" applyAlignment="1" applyProtection="1">
      <alignment horizontal="left" vertical="top" wrapText="1"/>
    </xf>
    <xf numFmtId="0" fontId="29" fillId="0" borderId="24" xfId="11" applyFont="1" applyFill="1" applyBorder="1" applyAlignment="1" applyProtection="1">
      <alignment horizontal="center" vertical="top" wrapText="1"/>
    </xf>
    <xf numFmtId="0" fontId="29" fillId="0" borderId="24" xfId="199" applyFont="1" applyFill="1" applyBorder="1" applyAlignment="1" applyProtection="1">
      <alignment horizontal="center" vertical="top" wrapText="1"/>
    </xf>
    <xf numFmtId="0" fontId="28" fillId="0" borderId="24" xfId="199" applyFont="1" applyFill="1" applyBorder="1" applyAlignment="1" applyProtection="1">
      <alignment vertical="top" wrapText="1"/>
    </xf>
    <xf numFmtId="0" fontId="28" fillId="0" borderId="24" xfId="196" applyFont="1" applyFill="1" applyBorder="1" applyAlignment="1" applyProtection="1">
      <alignment horizontal="center" vertical="top" wrapText="1"/>
    </xf>
    <xf numFmtId="4" fontId="28" fillId="0" borderId="11" xfId="0" applyNumberFormat="1" applyFont="1" applyFill="1" applyBorder="1" applyAlignment="1" applyProtection="1">
      <alignment vertical="center" wrapText="1"/>
      <protection locked="0"/>
    </xf>
    <xf numFmtId="43" fontId="28" fillId="0" borderId="11" xfId="1" applyFont="1" applyFill="1" applyBorder="1" applyAlignment="1" applyProtection="1">
      <alignment vertical="center" wrapText="1"/>
    </xf>
    <xf numFmtId="43" fontId="28" fillId="0" borderId="24" xfId="1" applyFont="1" applyFill="1" applyBorder="1" applyAlignment="1" applyProtection="1">
      <alignment vertical="top" wrapText="1"/>
      <protection locked="0"/>
    </xf>
    <xf numFmtId="165" fontId="29" fillId="0" borderId="24" xfId="0" applyNumberFormat="1" applyFont="1" applyFill="1" applyBorder="1" applyAlignment="1" applyProtection="1">
      <alignment horizontal="center" vertical="top" wrapText="1"/>
    </xf>
    <xf numFmtId="0" fontId="28" fillId="0" borderId="24" xfId="0" applyFont="1" applyFill="1" applyBorder="1" applyAlignment="1" applyProtection="1">
      <alignment vertical="top" wrapText="1"/>
    </xf>
    <xf numFmtId="0" fontId="28" fillId="0" borderId="24" xfId="0" applyFont="1" applyFill="1" applyBorder="1" applyAlignment="1" applyProtection="1">
      <alignment vertical="top"/>
      <protection locked="0"/>
    </xf>
    <xf numFmtId="165" fontId="28" fillId="0" borderId="24" xfId="0" applyNumberFormat="1" applyFont="1" applyFill="1" applyBorder="1" applyAlignment="1" applyProtection="1">
      <alignment horizontal="center" vertical="top" wrapText="1"/>
    </xf>
    <xf numFmtId="0" fontId="46" fillId="0" borderId="24" xfId="199" applyFont="1" applyFill="1" applyBorder="1" applyAlignment="1" applyProtection="1">
      <alignment horizontal="left" vertical="center" wrapText="1"/>
    </xf>
    <xf numFmtId="0" fontId="28" fillId="0" borderId="52" xfId="199" applyFont="1" applyFill="1" applyBorder="1" applyAlignment="1" applyProtection="1">
      <alignment horizontal="left" vertical="top" wrapText="1"/>
    </xf>
    <xf numFmtId="43" fontId="20" fillId="0" borderId="10" xfId="1" applyFont="1" applyFill="1" applyBorder="1" applyAlignment="1">
      <alignment wrapText="1"/>
    </xf>
    <xf numFmtId="43" fontId="20" fillId="0" borderId="37" xfId="1" applyFont="1" applyFill="1" applyBorder="1" applyAlignment="1">
      <alignment vertical="top" wrapText="1"/>
    </xf>
    <xf numFmtId="43" fontId="20" fillId="0" borderId="64" xfId="1" applyFont="1" applyFill="1" applyBorder="1" applyAlignment="1">
      <alignment vertical="top" wrapText="1"/>
    </xf>
    <xf numFmtId="43" fontId="23" fillId="0" borderId="36" xfId="1" applyFont="1" applyFill="1" applyBorder="1" applyAlignment="1">
      <alignment vertical="center" wrapText="1"/>
    </xf>
    <xf numFmtId="0" fontId="29" fillId="0" borderId="65" xfId="0" applyFont="1" applyFill="1" applyBorder="1" applyAlignment="1" applyProtection="1">
      <alignment horizontal="center" vertical="top" wrapText="1"/>
    </xf>
    <xf numFmtId="0" fontId="28" fillId="0" borderId="66" xfId="0" applyFont="1" applyFill="1" applyBorder="1" applyAlignment="1">
      <alignment horizontal="left" vertical="center" wrapText="1"/>
    </xf>
    <xf numFmtId="0" fontId="29" fillId="0" borderId="66" xfId="204" applyFont="1" applyFill="1" applyBorder="1" applyAlignment="1">
      <alignment vertical="center"/>
    </xf>
    <xf numFmtId="0" fontId="47" fillId="0" borderId="66" xfId="0" applyFont="1" applyFill="1" applyBorder="1" applyAlignment="1">
      <alignment horizontal="left" vertical="center" wrapText="1"/>
    </xf>
    <xf numFmtId="0" fontId="29" fillId="0" borderId="66" xfId="205" applyFont="1" applyFill="1" applyBorder="1" applyAlignment="1">
      <alignment horizontal="left" vertical="center" wrapText="1"/>
    </xf>
    <xf numFmtId="0" fontId="28" fillId="0" borderId="66" xfId="204" applyFont="1" applyFill="1" applyBorder="1" applyAlignment="1">
      <alignment horizontal="left" vertical="center"/>
    </xf>
    <xf numFmtId="0" fontId="29" fillId="0" borderId="66" xfId="206" applyFont="1" applyFill="1" applyBorder="1" applyAlignment="1">
      <alignment horizontal="left" vertical="center" wrapText="1"/>
    </xf>
    <xf numFmtId="0" fontId="29" fillId="0" borderId="66" xfId="0" applyFont="1" applyFill="1" applyBorder="1" applyAlignment="1">
      <alignment horizontal="left" vertical="center" wrapText="1"/>
    </xf>
    <xf numFmtId="0" fontId="36" fillId="0" borderId="58" xfId="0" applyFont="1" applyFill="1" applyBorder="1" applyAlignment="1" applyProtection="1">
      <alignment vertical="top" wrapText="1"/>
    </xf>
    <xf numFmtId="0" fontId="28" fillId="0" borderId="65" xfId="0" quotePrefix="1" applyFont="1" applyFill="1" applyBorder="1" applyAlignment="1" applyProtection="1">
      <alignment horizontal="center" vertical="center"/>
    </xf>
    <xf numFmtId="0" fontId="45" fillId="0" borderId="68" xfId="0" applyFont="1" applyFill="1" applyBorder="1" applyAlignment="1"/>
    <xf numFmtId="0" fontId="29" fillId="0" borderId="58" xfId="0" applyFont="1" applyFill="1" applyBorder="1" applyAlignment="1" applyProtection="1">
      <alignment horizontal="center" vertical="top" wrapText="1"/>
    </xf>
    <xf numFmtId="1" fontId="28" fillId="0" borderId="67" xfId="0" applyNumberFormat="1" applyFont="1" applyFill="1" applyBorder="1" applyAlignment="1" applyProtection="1">
      <alignment horizontal="center" vertical="center"/>
    </xf>
    <xf numFmtId="0" fontId="29" fillId="0" borderId="60" xfId="205" applyFont="1" applyFill="1" applyBorder="1" applyAlignment="1">
      <alignment horizontal="center" vertical="center" wrapText="1"/>
    </xf>
    <xf numFmtId="0" fontId="28" fillId="0" borderId="68" xfId="204" applyFont="1" applyFill="1" applyBorder="1" applyAlignment="1">
      <alignment horizontal="center" vertical="center"/>
    </xf>
    <xf numFmtId="0" fontId="28" fillId="0" borderId="60" xfId="204" applyFont="1" applyFill="1" applyBorder="1" applyAlignment="1">
      <alignment horizontal="center" vertical="center"/>
    </xf>
    <xf numFmtId="0" fontId="48" fillId="0" borderId="59" xfId="0" applyFont="1" applyFill="1" applyBorder="1" applyAlignment="1">
      <alignment horizontal="center" vertical="center"/>
    </xf>
    <xf numFmtId="0" fontId="29" fillId="0" borderId="68" xfId="0" applyFont="1" applyFill="1" applyBorder="1" applyAlignment="1">
      <alignment horizontal="center" vertical="center"/>
    </xf>
    <xf numFmtId="0" fontId="29" fillId="0" borderId="60" xfId="0" applyFont="1" applyFill="1" applyBorder="1" applyAlignment="1">
      <alignment horizontal="center" vertical="center"/>
    </xf>
    <xf numFmtId="0" fontId="29" fillId="0" borderId="68" xfId="204" applyFont="1" applyFill="1" applyBorder="1" applyAlignment="1">
      <alignment horizontal="center" vertical="center"/>
    </xf>
    <xf numFmtId="0" fontId="29" fillId="0" borderId="60" xfId="204" applyFont="1" applyFill="1" applyBorder="1" applyAlignment="1">
      <alignment horizontal="center" vertical="center"/>
    </xf>
    <xf numFmtId="2" fontId="29" fillId="0" borderId="58" xfId="1" applyNumberFormat="1" applyFont="1" applyFill="1" applyBorder="1" applyAlignment="1" applyProtection="1">
      <alignment horizontal="center" vertical="top" wrapText="1"/>
      <protection locked="0"/>
    </xf>
    <xf numFmtId="0" fontId="19" fillId="0" borderId="68" xfId="0" applyFont="1" applyFill="1" applyBorder="1" applyAlignment="1">
      <alignment horizontal="center" vertical="center"/>
    </xf>
    <xf numFmtId="0" fontId="19" fillId="0" borderId="60" xfId="0" applyFont="1" applyFill="1" applyBorder="1" applyAlignment="1">
      <alignment horizontal="center" vertical="center"/>
    </xf>
    <xf numFmtId="0" fontId="29" fillId="0" borderId="68" xfId="205" applyFont="1" applyFill="1" applyBorder="1" applyAlignment="1">
      <alignment horizontal="center" vertical="center" wrapText="1"/>
    </xf>
    <xf numFmtId="0" fontId="25" fillId="0" borderId="68" xfId="0" applyFont="1" applyBorder="1" applyAlignment="1">
      <alignment horizontal="center" vertical="center"/>
    </xf>
    <xf numFmtId="0" fontId="29" fillId="0" borderId="60" xfId="206" applyFont="1" applyFill="1" applyBorder="1" applyAlignment="1">
      <alignment horizontal="center"/>
    </xf>
    <xf numFmtId="43" fontId="23" fillId="0" borderId="11" xfId="1" applyFont="1" applyFill="1" applyBorder="1" applyAlignment="1">
      <alignment vertical="center" wrapText="1"/>
    </xf>
    <xf numFmtId="43" fontId="29" fillId="0" borderId="34" xfId="1" applyFont="1" applyFill="1" applyBorder="1" applyAlignment="1" applyProtection="1">
      <alignment horizontal="right" vertical="center" wrapText="1"/>
    </xf>
    <xf numFmtId="43" fontId="29" fillId="0" borderId="11" xfId="1" applyFont="1" applyBorder="1" applyAlignment="1" applyProtection="1">
      <alignment horizontal="center" vertical="center" wrapText="1"/>
    </xf>
    <xf numFmtId="0" fontId="28" fillId="0" borderId="24" xfId="44" applyFont="1" applyFill="1" applyBorder="1" applyAlignment="1" applyProtection="1">
      <alignment horizontal="center" vertical="top" wrapText="1"/>
    </xf>
    <xf numFmtId="0" fontId="29" fillId="0" borderId="24" xfId="44" applyFont="1" applyFill="1" applyBorder="1" applyAlignment="1" applyProtection="1">
      <alignment horizontal="center" vertical="center" wrapText="1"/>
    </xf>
    <xf numFmtId="0" fontId="29" fillId="0" borderId="24" xfId="44" applyFont="1" applyFill="1" applyBorder="1" applyAlignment="1" applyProtection="1">
      <alignment vertical="top" wrapText="1"/>
    </xf>
    <xf numFmtId="0" fontId="29" fillId="0" borderId="24" xfId="0" applyFont="1" applyFill="1" applyBorder="1" applyAlignment="1" applyProtection="1">
      <alignment vertical="top" wrapText="1"/>
    </xf>
    <xf numFmtId="0" fontId="49" fillId="0" borderId="69" xfId="11" applyFont="1" applyFill="1" applyBorder="1" applyAlignment="1">
      <alignment horizontal="center" vertical="center"/>
    </xf>
    <xf numFmtId="0" fontId="50" fillId="0" borderId="72" xfId="11" applyFont="1" applyFill="1" applyBorder="1" applyAlignment="1">
      <alignment horizontal="left" vertical="top"/>
    </xf>
    <xf numFmtId="0" fontId="52" fillId="0" borderId="36" xfId="11" applyFont="1" applyFill="1" applyBorder="1" applyAlignment="1">
      <alignment horizontal="left" vertical="top"/>
    </xf>
    <xf numFmtId="0" fontId="50" fillId="0" borderId="69" xfId="11" applyFont="1" applyFill="1" applyBorder="1" applyAlignment="1">
      <alignment horizontal="center" vertical="center"/>
    </xf>
    <xf numFmtId="0" fontId="50" fillId="0" borderId="36" xfId="11" applyFont="1" applyFill="1" applyBorder="1" applyAlignment="1">
      <alignment horizontal="center" vertical="center"/>
    </xf>
    <xf numFmtId="0" fontId="50" fillId="0" borderId="36" xfId="11" applyNumberFormat="1" applyFont="1" applyFill="1" applyBorder="1" applyAlignment="1">
      <alignment horizontal="center" vertical="center" wrapText="1"/>
    </xf>
    <xf numFmtId="0" fontId="50" fillId="0" borderId="36" xfId="11" applyFont="1" applyFill="1" applyBorder="1" applyAlignment="1">
      <alignment horizontal="center" vertical="center" wrapText="1"/>
    </xf>
    <xf numFmtId="0" fontId="50" fillId="0" borderId="70" xfId="11" applyFont="1" applyFill="1" applyBorder="1" applyAlignment="1">
      <alignment horizontal="center" vertical="center"/>
    </xf>
    <xf numFmtId="0" fontId="52" fillId="2" borderId="69" xfId="11" applyFont="1" applyFill="1" applyBorder="1" applyAlignment="1">
      <alignment vertical="center"/>
    </xf>
    <xf numFmtId="0" fontId="50" fillId="2" borderId="36" xfId="11" applyFont="1" applyFill="1" applyBorder="1" applyAlignment="1">
      <alignment vertical="top"/>
    </xf>
    <xf numFmtId="0" fontId="52" fillId="2" borderId="36" xfId="11" applyFont="1" applyFill="1" applyBorder="1" applyAlignment="1">
      <alignment vertical="center"/>
    </xf>
    <xf numFmtId="0" fontId="52" fillId="2" borderId="36" xfId="11" applyNumberFormat="1" applyFont="1" applyFill="1" applyBorder="1" applyAlignment="1">
      <alignment vertical="center"/>
    </xf>
    <xf numFmtId="0" fontId="52" fillId="2" borderId="70" xfId="11" applyFont="1" applyFill="1" applyBorder="1" applyAlignment="1">
      <alignment vertical="center"/>
    </xf>
    <xf numFmtId="0" fontId="52" fillId="0" borderId="69" xfId="11" applyFont="1" applyFill="1" applyBorder="1" applyAlignment="1">
      <alignment horizontal="center" vertical="center"/>
    </xf>
    <xf numFmtId="0" fontId="50" fillId="0" borderId="36" xfId="11" applyFont="1" applyFill="1" applyBorder="1" applyAlignment="1">
      <alignment horizontal="left" vertical="top"/>
    </xf>
    <xf numFmtId="0" fontId="52" fillId="0" borderId="36" xfId="11" applyFont="1" applyFill="1" applyBorder="1" applyAlignment="1">
      <alignment horizontal="center" vertical="center"/>
    </xf>
    <xf numFmtId="0" fontId="52" fillId="0" borderId="36" xfId="11" applyNumberFormat="1" applyFont="1" applyFill="1" applyBorder="1" applyAlignment="1">
      <alignment horizontal="center" vertical="center"/>
    </xf>
    <xf numFmtId="0" fontId="52" fillId="0" borderId="70" xfId="11" applyFont="1" applyFill="1" applyBorder="1" applyAlignment="1">
      <alignment horizontal="center" vertical="center"/>
    </xf>
    <xf numFmtId="0" fontId="52" fillId="0" borderId="36" xfId="11" applyFont="1" applyFill="1" applyBorder="1" applyAlignment="1">
      <alignment horizontal="left" vertical="top" wrapText="1"/>
    </xf>
    <xf numFmtId="169" fontId="50" fillId="3" borderId="75" xfId="1" applyNumberFormat="1" applyFont="1" applyFill="1" applyBorder="1" applyAlignment="1">
      <alignment horizontal="center" vertical="center"/>
    </xf>
    <xf numFmtId="0" fontId="52" fillId="0" borderId="76" xfId="11" applyFont="1" applyFill="1" applyBorder="1" applyAlignment="1">
      <alignment horizontal="center" vertical="center"/>
    </xf>
    <xf numFmtId="1" fontId="52" fillId="0" borderId="36" xfId="11" applyNumberFormat="1" applyFont="1" applyFill="1" applyBorder="1" applyAlignment="1">
      <alignment horizontal="center" vertical="center"/>
    </xf>
    <xf numFmtId="1" fontId="52" fillId="0" borderId="70" xfId="11" applyNumberFormat="1" applyFont="1" applyFill="1" applyBorder="1" applyAlignment="1">
      <alignment horizontal="center" vertical="center"/>
    </xf>
    <xf numFmtId="169" fontId="50" fillId="4" borderId="77" xfId="1" applyNumberFormat="1" applyFont="1" applyFill="1" applyBorder="1" applyAlignment="1">
      <alignment horizontal="center" vertical="center"/>
    </xf>
    <xf numFmtId="169" fontId="50" fillId="4" borderId="78" xfId="11" applyNumberFormat="1" applyFont="1" applyFill="1" applyBorder="1" applyAlignment="1">
      <alignment horizontal="center" vertical="center"/>
    </xf>
    <xf numFmtId="0" fontId="52" fillId="0" borderId="79" xfId="11" applyFont="1" applyFill="1" applyBorder="1" applyAlignment="1">
      <alignment horizontal="center" vertical="center"/>
    </xf>
    <xf numFmtId="49" fontId="52" fillId="0" borderId="36" xfId="11" applyNumberFormat="1" applyFont="1" applyFill="1" applyBorder="1" applyAlignment="1">
      <alignment horizontal="center" vertical="center"/>
    </xf>
    <xf numFmtId="0" fontId="51" fillId="0" borderId="36" xfId="11" applyFont="1" applyFill="1" applyBorder="1" applyAlignment="1">
      <alignment vertical="center" wrapText="1"/>
    </xf>
    <xf numFmtId="0" fontId="52" fillId="0" borderId="36" xfId="11" applyFont="1" applyFill="1" applyBorder="1" applyAlignment="1">
      <alignment vertical="center" wrapText="1"/>
    </xf>
    <xf numFmtId="1" fontId="52" fillId="0" borderId="30" xfId="11" applyNumberFormat="1" applyFont="1" applyFill="1" applyBorder="1" applyAlignment="1">
      <alignment horizontal="center" vertical="center"/>
    </xf>
    <xf numFmtId="0" fontId="54" fillId="0" borderId="36" xfId="11" applyFont="1" applyFill="1" applyBorder="1" applyAlignment="1">
      <alignment vertical="center" wrapText="1"/>
    </xf>
    <xf numFmtId="1" fontId="52" fillId="0" borderId="36" xfId="209" applyNumberFormat="1" applyFont="1" applyFill="1" applyBorder="1" applyAlignment="1">
      <alignment horizontal="center" vertical="center"/>
    </xf>
    <xf numFmtId="0" fontId="55" fillId="0" borderId="36" xfId="11" applyFont="1" applyFill="1" applyBorder="1" applyAlignment="1">
      <alignment horizontal="center" vertical="center"/>
    </xf>
    <xf numFmtId="1" fontId="52" fillId="0" borderId="80" xfId="11" applyNumberFormat="1" applyFont="1" applyFill="1" applyBorder="1" applyAlignment="1">
      <alignment horizontal="center" vertical="center"/>
    </xf>
    <xf numFmtId="0" fontId="52" fillId="0" borderId="72" xfId="11" applyFont="1" applyFill="1" applyBorder="1" applyAlignment="1">
      <alignment horizontal="center" vertical="center"/>
    </xf>
    <xf numFmtId="0" fontId="52" fillId="0" borderId="72" xfId="208" applyFont="1" applyFill="1" applyBorder="1" applyAlignment="1">
      <alignment horizontal="center" vertical="center" wrapText="1"/>
    </xf>
    <xf numFmtId="0" fontId="52" fillId="0" borderId="72" xfId="11" applyFont="1" applyFill="1" applyBorder="1" applyAlignment="1">
      <alignment horizontal="center" vertical="center" wrapText="1"/>
    </xf>
    <xf numFmtId="0" fontId="52" fillId="0" borderId="72" xfId="210" applyNumberFormat="1" applyFont="1" applyFill="1" applyBorder="1" applyAlignment="1">
      <alignment horizontal="center" vertical="center"/>
    </xf>
    <xf numFmtId="1" fontId="52" fillId="0" borderId="72" xfId="11" applyNumberFormat="1" applyFont="1" applyFill="1" applyBorder="1" applyAlignment="1">
      <alignment horizontal="center" vertical="center"/>
    </xf>
    <xf numFmtId="0" fontId="50" fillId="0" borderId="72" xfId="11" applyFont="1" applyFill="1" applyBorder="1" applyAlignment="1">
      <alignment horizontal="center" vertical="center"/>
    </xf>
    <xf numFmtId="0" fontId="52" fillId="0" borderId="36" xfId="208" applyFont="1" applyFill="1" applyBorder="1" applyAlignment="1">
      <alignment horizontal="center" vertical="center"/>
    </xf>
    <xf numFmtId="0" fontId="51" fillId="0" borderId="36" xfId="208" applyFont="1" applyFill="1" applyBorder="1" applyAlignment="1">
      <alignment vertical="center" wrapText="1"/>
    </xf>
    <xf numFmtId="0" fontId="52" fillId="0" borderId="36" xfId="208" applyFont="1" applyFill="1" applyBorder="1" applyAlignment="1">
      <alignment vertical="center" wrapText="1"/>
    </xf>
    <xf numFmtId="0" fontId="52" fillId="0" borderId="36" xfId="210" applyNumberFormat="1" applyFont="1" applyFill="1" applyBorder="1" applyAlignment="1">
      <alignment horizontal="center" vertical="center"/>
    </xf>
    <xf numFmtId="1" fontId="50" fillId="4" borderId="78" xfId="11" applyNumberFormat="1" applyFont="1" applyFill="1" applyBorder="1" applyAlignment="1">
      <alignment horizontal="center" vertical="center"/>
    </xf>
    <xf numFmtId="0" fontId="52" fillId="0" borderId="36" xfId="208" applyFont="1" applyFill="1" applyBorder="1" applyAlignment="1">
      <alignment horizontal="center" vertical="center" wrapText="1"/>
    </xf>
    <xf numFmtId="0" fontId="51" fillId="0" borderId="36" xfId="11" applyFont="1" applyFill="1" applyBorder="1" applyAlignment="1">
      <alignment horizontal="left" vertical="top"/>
    </xf>
    <xf numFmtId="0" fontId="52" fillId="0" borderId="36" xfId="11" applyFont="1" applyFill="1" applyBorder="1" applyAlignment="1">
      <alignment horizontal="center" vertical="center" wrapText="1"/>
    </xf>
    <xf numFmtId="0" fontId="52" fillId="0" borderId="36" xfId="13" applyFont="1" applyFill="1" applyBorder="1" applyAlignment="1">
      <alignment horizontal="center" vertical="center"/>
    </xf>
    <xf numFmtId="0" fontId="52" fillId="0" borderId="36" xfId="15" applyNumberFormat="1" applyFont="1" applyFill="1" applyBorder="1" applyAlignment="1">
      <alignment horizontal="center" vertical="center"/>
    </xf>
    <xf numFmtId="0" fontId="54" fillId="0" borderId="36" xfId="13" applyFont="1" applyFill="1" applyBorder="1" applyAlignment="1">
      <alignment vertical="center" wrapText="1"/>
    </xf>
    <xf numFmtId="0" fontId="52" fillId="0" borderId="36" xfId="13" applyFont="1" applyFill="1" applyBorder="1" applyAlignment="1">
      <alignment vertical="center"/>
    </xf>
    <xf numFmtId="0" fontId="52" fillId="0" borderId="36" xfId="13" applyFont="1" applyFill="1" applyBorder="1" applyAlignment="1">
      <alignment horizontal="center" vertical="center" wrapText="1"/>
    </xf>
    <xf numFmtId="0" fontId="52" fillId="0" borderId="36" xfId="11" applyFont="1" applyFill="1" applyBorder="1" applyAlignment="1">
      <alignment horizontal="center" vertical="top"/>
    </xf>
    <xf numFmtId="0" fontId="52" fillId="0" borderId="36" xfId="210" applyNumberFormat="1" applyFont="1" applyFill="1" applyBorder="1" applyAlignment="1">
      <alignment horizontal="center" vertical="center" wrapText="1"/>
    </xf>
    <xf numFmtId="0" fontId="52" fillId="0" borderId="36" xfId="11" applyFont="1" applyFill="1" applyBorder="1" applyAlignment="1">
      <alignment horizontal="left" vertical="center" wrapText="1"/>
    </xf>
    <xf numFmtId="0" fontId="50" fillId="0" borderId="36" xfId="11" applyFont="1" applyFill="1" applyBorder="1" applyAlignment="1">
      <alignment horizontal="left" vertical="center" wrapText="1"/>
    </xf>
    <xf numFmtId="0" fontId="50" fillId="0" borderId="36" xfId="11" applyFont="1" applyFill="1" applyBorder="1" applyAlignment="1">
      <alignment vertical="center" wrapText="1"/>
    </xf>
    <xf numFmtId="0" fontId="52" fillId="0" borderId="30" xfId="11" applyFont="1" applyFill="1" applyBorder="1" applyAlignment="1">
      <alignment horizontal="center" vertical="center"/>
    </xf>
    <xf numFmtId="0" fontId="52" fillId="0" borderId="37" xfId="11" applyFont="1" applyFill="1" applyBorder="1" applyAlignment="1">
      <alignment horizontal="center" vertical="center"/>
    </xf>
    <xf numFmtId="169" fontId="50" fillId="4" borderId="78" xfId="1" applyNumberFormat="1" applyFont="1" applyFill="1" applyBorder="1" applyAlignment="1">
      <alignment horizontal="center" vertical="center"/>
    </xf>
    <xf numFmtId="0" fontId="56" fillId="0" borderId="36" xfId="208" applyFont="1" applyFill="1" applyBorder="1" applyAlignment="1">
      <alignment horizontal="center" vertical="center" wrapText="1"/>
    </xf>
    <xf numFmtId="0" fontId="54" fillId="0" borderId="36" xfId="30" applyFont="1" applyFill="1" applyBorder="1" applyAlignment="1">
      <alignment vertical="center" wrapText="1"/>
    </xf>
    <xf numFmtId="0" fontId="56" fillId="0" borderId="36" xfId="11" applyNumberFormat="1" applyFont="1" applyFill="1" applyBorder="1" applyAlignment="1">
      <alignment horizontal="center" vertical="center"/>
    </xf>
    <xf numFmtId="0" fontId="56" fillId="0" borderId="36" xfId="11" applyFont="1" applyFill="1" applyBorder="1" applyAlignment="1">
      <alignment horizontal="center" vertical="center"/>
    </xf>
    <xf numFmtId="0" fontId="56" fillId="0" borderId="36" xfId="11" applyFont="1" applyFill="1" applyBorder="1" applyAlignment="1">
      <alignment vertical="center" wrapText="1"/>
    </xf>
    <xf numFmtId="0" fontId="56" fillId="0" borderId="30" xfId="208" applyFont="1" applyFill="1" applyBorder="1" applyAlignment="1">
      <alignment horizontal="center" vertical="center" wrapText="1"/>
    </xf>
    <xf numFmtId="0" fontId="52" fillId="0" borderId="9" xfId="11" applyFont="1" applyFill="1" applyBorder="1" applyAlignment="1">
      <alignment vertical="center" wrapText="1"/>
    </xf>
    <xf numFmtId="0" fontId="56" fillId="0" borderId="9" xfId="208" applyFont="1" applyFill="1" applyBorder="1" applyAlignment="1">
      <alignment horizontal="center" vertical="center" wrapText="1"/>
    </xf>
    <xf numFmtId="0" fontId="56" fillId="0" borderId="9" xfId="11" applyNumberFormat="1" applyFont="1" applyFill="1" applyBorder="1" applyAlignment="1">
      <alignment horizontal="center" vertical="center"/>
    </xf>
    <xf numFmtId="0" fontId="56" fillId="0" borderId="9" xfId="11" applyFont="1" applyFill="1" applyBorder="1" applyAlignment="1">
      <alignment horizontal="center" vertical="center"/>
    </xf>
    <xf numFmtId="0" fontId="52" fillId="0" borderId="0" xfId="11" applyFont="1" applyFill="1" applyBorder="1" applyAlignment="1">
      <alignment horizontal="center" vertical="center"/>
    </xf>
    <xf numFmtId="0" fontId="50" fillId="4" borderId="78" xfId="11" applyFont="1" applyFill="1" applyBorder="1" applyAlignment="1">
      <alignment horizontal="center" vertical="center"/>
    </xf>
    <xf numFmtId="0" fontId="51" fillId="0" borderId="36" xfId="11" applyFont="1" applyFill="1" applyBorder="1" applyAlignment="1">
      <alignment horizontal="left" vertical="top" wrapText="1"/>
    </xf>
    <xf numFmtId="0" fontId="57" fillId="0" borderId="36" xfId="208" applyFont="1" applyFill="1" applyBorder="1" applyAlignment="1">
      <alignment horizontal="center" vertical="center"/>
    </xf>
    <xf numFmtId="0" fontId="50" fillId="0" borderId="36" xfId="11" applyFont="1" applyFill="1" applyBorder="1" applyAlignment="1">
      <alignment vertical="top" wrapText="1"/>
    </xf>
    <xf numFmtId="0" fontId="58" fillId="0" borderId="36" xfId="11" applyFont="1" applyFill="1" applyBorder="1" applyAlignment="1">
      <alignment horizontal="left" vertical="top"/>
    </xf>
    <xf numFmtId="0" fontId="58" fillId="0" borderId="36" xfId="11" applyFont="1" applyFill="1" applyBorder="1" applyAlignment="1">
      <alignment horizontal="left" vertical="top" wrapText="1"/>
    </xf>
    <xf numFmtId="0" fontId="52" fillId="0" borderId="36" xfId="13" applyFont="1" applyFill="1" applyBorder="1" applyAlignment="1">
      <alignment vertical="center" wrapText="1"/>
    </xf>
    <xf numFmtId="0" fontId="52" fillId="0" borderId="36" xfId="11" applyNumberFormat="1" applyFont="1" applyFill="1" applyBorder="1" applyAlignment="1">
      <alignment horizontal="center" vertical="center" wrapText="1"/>
    </xf>
    <xf numFmtId="0" fontId="52" fillId="4" borderId="36" xfId="11" applyFont="1" applyFill="1" applyBorder="1" applyAlignment="1">
      <alignment horizontal="center" vertical="center" wrapText="1"/>
    </xf>
    <xf numFmtId="0" fontId="50" fillId="4" borderId="36" xfId="13" applyFont="1" applyFill="1" applyBorder="1" applyAlignment="1">
      <alignment vertical="center" wrapText="1"/>
    </xf>
    <xf numFmtId="0" fontId="52" fillId="4" borderId="36" xfId="11" applyNumberFormat="1" applyFont="1" applyFill="1" applyBorder="1" applyAlignment="1">
      <alignment horizontal="center" vertical="center" wrapText="1"/>
    </xf>
    <xf numFmtId="0" fontId="52" fillId="4" borderId="30" xfId="11" applyFont="1" applyFill="1" applyBorder="1" applyAlignment="1">
      <alignment horizontal="center" vertical="center"/>
    </xf>
    <xf numFmtId="0" fontId="52" fillId="0" borderId="36" xfId="208" applyNumberFormat="1" applyFont="1" applyFill="1" applyBorder="1" applyAlignment="1">
      <alignment horizontal="center" vertical="center"/>
    </xf>
    <xf numFmtId="0" fontId="52" fillId="0" borderId="48" xfId="11" applyFont="1" applyFill="1" applyBorder="1" applyAlignment="1">
      <alignment horizontal="center" vertical="center"/>
    </xf>
    <xf numFmtId="0" fontId="52" fillId="4" borderId="36" xfId="11" applyFont="1" applyFill="1" applyBorder="1" applyAlignment="1">
      <alignment horizontal="center" vertical="center"/>
    </xf>
    <xf numFmtId="0" fontId="50" fillId="4" borderId="36" xfId="11" applyFont="1" applyFill="1" applyBorder="1" applyAlignment="1">
      <alignment horizontal="left" vertical="top" wrapText="1"/>
    </xf>
    <xf numFmtId="0" fontId="50" fillId="4" borderId="36" xfId="11" applyFont="1" applyFill="1" applyBorder="1" applyAlignment="1">
      <alignment horizontal="center" vertical="top" wrapText="1"/>
    </xf>
    <xf numFmtId="0" fontId="50" fillId="4" borderId="36" xfId="11" applyNumberFormat="1" applyFont="1" applyFill="1" applyBorder="1" applyAlignment="1">
      <alignment horizontal="center" vertical="center" wrapText="1"/>
    </xf>
    <xf numFmtId="0" fontId="50" fillId="0" borderId="36" xfId="11" applyFont="1" applyFill="1" applyBorder="1" applyAlignment="1">
      <alignment horizontal="left" vertical="top" wrapText="1"/>
    </xf>
    <xf numFmtId="170" fontId="52" fillId="0" borderId="36" xfId="11" applyNumberFormat="1" applyFont="1" applyFill="1" applyBorder="1" applyAlignment="1">
      <alignment horizontal="center" vertical="center"/>
    </xf>
    <xf numFmtId="0" fontId="52" fillId="0" borderId="36" xfId="11" applyFont="1" applyFill="1" applyBorder="1" applyAlignment="1">
      <alignment vertical="top" wrapText="1"/>
    </xf>
    <xf numFmtId="0" fontId="52" fillId="0" borderId="36" xfId="11" applyFont="1" applyFill="1" applyBorder="1" applyAlignment="1">
      <alignment horizontal="center" vertical="top" wrapText="1"/>
    </xf>
    <xf numFmtId="0" fontId="52" fillId="0" borderId="36" xfId="11" applyFont="1" applyFill="1" applyBorder="1" applyAlignment="1">
      <alignment vertical="top"/>
    </xf>
    <xf numFmtId="0" fontId="0" fillId="0" borderId="0" xfId="0" applyAlignment="1">
      <alignment horizontal="center" vertical="center"/>
    </xf>
    <xf numFmtId="0" fontId="50" fillId="4" borderId="30" xfId="11" applyFont="1" applyFill="1" applyBorder="1" applyAlignment="1">
      <alignment vertical="top"/>
    </xf>
    <xf numFmtId="0" fontId="50" fillId="4" borderId="9" xfId="11" applyFont="1" applyFill="1" applyBorder="1" applyAlignment="1">
      <alignment vertical="top"/>
    </xf>
    <xf numFmtId="0" fontId="22" fillId="0" borderId="18" xfId="8" applyFont="1" applyFill="1" applyBorder="1" applyAlignment="1">
      <alignment vertical="top" wrapText="1"/>
    </xf>
    <xf numFmtId="0" fontId="0" fillId="0" borderId="19" xfId="0" applyBorder="1" applyAlignment="1">
      <alignment vertical="top" wrapText="1"/>
    </xf>
    <xf numFmtId="0" fontId="23" fillId="0" borderId="48" xfId="0" applyFont="1" applyBorder="1" applyAlignment="1">
      <alignment horizontal="left" vertical="center" wrapText="1"/>
    </xf>
    <xf numFmtId="0" fontId="23" fillId="0" borderId="47" xfId="0" applyFont="1" applyBorder="1" applyAlignment="1">
      <alignment horizontal="left" vertical="center" wrapText="1"/>
    </xf>
    <xf numFmtId="0" fontId="26" fillId="0" borderId="1" xfId="7" applyFont="1" applyBorder="1" applyAlignment="1">
      <alignment horizontal="center"/>
    </xf>
    <xf numFmtId="0" fontId="25" fillId="0" borderId="0" xfId="0" applyFont="1" applyBorder="1"/>
    <xf numFmtId="0" fontId="25" fillId="0" borderId="2" xfId="0" applyFont="1" applyBorder="1"/>
    <xf numFmtId="0" fontId="18" fillId="0" borderId="1" xfId="10" applyFont="1" applyBorder="1" applyAlignment="1">
      <alignment horizontal="center"/>
    </xf>
    <xf numFmtId="0" fontId="18" fillId="0" borderId="0" xfId="10" applyFont="1" applyBorder="1" applyAlignment="1">
      <alignment horizontal="center"/>
    </xf>
    <xf numFmtId="0" fontId="18" fillId="0" borderId="2" xfId="10" applyFont="1" applyBorder="1" applyAlignment="1">
      <alignment horizontal="center"/>
    </xf>
    <xf numFmtId="0" fontId="44" fillId="0" borderId="13" xfId="7" applyFont="1" applyBorder="1" applyAlignment="1">
      <alignment horizontal="center"/>
    </xf>
    <xf numFmtId="0" fontId="44" fillId="0" borderId="9" xfId="0" applyFont="1" applyBorder="1"/>
    <xf numFmtId="0" fontId="44" fillId="0" borderId="14" xfId="0" applyFont="1" applyBorder="1"/>
    <xf numFmtId="0" fontId="31" fillId="0" borderId="1" xfId="0" applyFont="1" applyFill="1" applyBorder="1" applyAlignment="1">
      <alignment horizontal="center" vertical="top"/>
    </xf>
    <xf numFmtId="0" fontId="31" fillId="0" borderId="0" xfId="0" applyFont="1" applyFill="1" applyBorder="1" applyAlignment="1">
      <alignment horizontal="center" vertical="top"/>
    </xf>
    <xf numFmtId="0" fontId="31" fillId="0" borderId="2" xfId="0" applyFont="1" applyFill="1" applyBorder="1" applyAlignment="1">
      <alignment horizontal="center" vertical="top"/>
    </xf>
    <xf numFmtId="0" fontId="18" fillId="0" borderId="1"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7" applyFont="1" applyBorder="1" applyAlignment="1">
      <alignment horizontal="center" vertical="center" wrapText="1"/>
    </xf>
    <xf numFmtId="0" fontId="18" fillId="0" borderId="0" xfId="7" applyFont="1" applyBorder="1" applyAlignment="1">
      <alignment horizontal="center" vertical="center" wrapText="1"/>
    </xf>
    <xf numFmtId="0" fontId="18" fillId="0" borderId="2" xfId="7" applyFont="1" applyBorder="1" applyAlignment="1">
      <alignment horizontal="center" vertical="center" wrapText="1"/>
    </xf>
    <xf numFmtId="0" fontId="18" fillId="0" borderId="1" xfId="0" applyFont="1" applyFill="1" applyBorder="1" applyAlignment="1">
      <alignment horizontal="center"/>
    </xf>
    <xf numFmtId="0" fontId="18" fillId="0" borderId="0" xfId="0" applyFont="1" applyFill="1" applyBorder="1" applyAlignment="1">
      <alignment horizontal="center"/>
    </xf>
    <xf numFmtId="0" fontId="18" fillId="0" borderId="2" xfId="0" applyFont="1" applyFill="1" applyBorder="1" applyAlignment="1">
      <alignment horizontal="center"/>
    </xf>
    <xf numFmtId="0" fontId="28" fillId="0" borderId="28" xfId="9" applyFont="1" applyFill="1" applyBorder="1" applyAlignment="1" applyProtection="1">
      <alignment horizontal="center" vertical="center" wrapText="1"/>
    </xf>
    <xf numFmtId="0" fontId="29" fillId="0" borderId="28" xfId="24" applyFont="1" applyFill="1" applyBorder="1" applyAlignment="1" applyProtection="1">
      <alignment horizontal="center" vertical="center" wrapText="1"/>
    </xf>
    <xf numFmtId="0" fontId="52" fillId="0" borderId="9" xfId="11" applyFont="1" applyFill="1" applyBorder="1" applyAlignment="1">
      <alignment horizontal="center" vertical="top"/>
    </xf>
    <xf numFmtId="0" fontId="52" fillId="0" borderId="71" xfId="11" applyFont="1" applyFill="1" applyBorder="1" applyAlignment="1">
      <alignment horizontal="center" vertical="top"/>
    </xf>
    <xf numFmtId="0" fontId="50" fillId="0" borderId="36" xfId="11" applyFont="1" applyFill="1" applyBorder="1" applyAlignment="1">
      <alignment horizontal="center" vertical="top"/>
    </xf>
    <xf numFmtId="0" fontId="50" fillId="0" borderId="70" xfId="11" applyFont="1" applyFill="1" applyBorder="1" applyAlignment="1">
      <alignment horizontal="center" vertical="top"/>
    </xf>
    <xf numFmtId="0" fontId="51" fillId="0" borderId="36" xfId="11" applyFont="1" applyFill="1" applyBorder="1" applyAlignment="1">
      <alignment horizontal="center" vertical="top" wrapText="1"/>
    </xf>
    <xf numFmtId="0" fontId="51" fillId="0" borderId="70" xfId="11" applyFont="1" applyFill="1" applyBorder="1" applyAlignment="1">
      <alignment horizontal="center" vertical="top" wrapText="1"/>
    </xf>
    <xf numFmtId="0" fontId="51" fillId="0" borderId="30" xfId="11" applyFont="1" applyFill="1" applyBorder="1" applyAlignment="1">
      <alignment horizontal="center" vertical="top" wrapText="1"/>
    </xf>
    <xf numFmtId="0" fontId="51" fillId="0" borderId="9" xfId="11" applyFont="1" applyFill="1" applyBorder="1" applyAlignment="1">
      <alignment horizontal="center" vertical="top" wrapText="1"/>
    </xf>
    <xf numFmtId="0" fontId="51" fillId="0" borderId="71" xfId="11" applyFont="1" applyFill="1" applyBorder="1" applyAlignment="1">
      <alignment horizontal="center" vertical="top" wrapText="1"/>
    </xf>
    <xf numFmtId="0" fontId="50" fillId="0" borderId="30" xfId="11" applyFont="1" applyFill="1" applyBorder="1" applyAlignment="1">
      <alignment horizontal="left" vertical="top" wrapText="1"/>
    </xf>
    <xf numFmtId="0" fontId="50" fillId="0" borderId="9" xfId="11" applyFont="1" applyFill="1" applyBorder="1" applyAlignment="1">
      <alignment horizontal="left" vertical="top" wrapText="1"/>
    </xf>
    <xf numFmtId="0" fontId="50" fillId="0" borderId="71" xfId="11" applyFont="1" applyFill="1" applyBorder="1" applyAlignment="1">
      <alignment horizontal="left" vertical="top" wrapText="1"/>
    </xf>
    <xf numFmtId="0" fontId="50" fillId="0" borderId="30" xfId="11" applyFont="1" applyFill="1" applyBorder="1" applyAlignment="1">
      <alignment horizontal="center" vertical="top" wrapText="1"/>
    </xf>
    <xf numFmtId="0" fontId="50" fillId="0" borderId="9" xfId="11" applyFont="1" applyFill="1" applyBorder="1" applyAlignment="1">
      <alignment horizontal="center" vertical="top" wrapText="1"/>
    </xf>
    <xf numFmtId="0" fontId="50" fillId="0" borderId="71" xfId="11" applyFont="1" applyFill="1" applyBorder="1" applyAlignment="1">
      <alignment horizontal="center" vertical="top" wrapText="1"/>
    </xf>
    <xf numFmtId="169" fontId="52" fillId="0" borderId="30" xfId="11" applyNumberFormat="1" applyFont="1" applyFill="1" applyBorder="1" applyAlignment="1">
      <alignment horizontal="center" vertical="center"/>
    </xf>
    <xf numFmtId="169" fontId="52" fillId="0" borderId="49" xfId="11" applyNumberFormat="1" applyFont="1" applyFill="1" applyBorder="1" applyAlignment="1">
      <alignment horizontal="center" vertical="center"/>
    </xf>
    <xf numFmtId="0" fontId="53" fillId="0" borderId="73" xfId="11" applyFont="1" applyFill="1" applyBorder="1" applyAlignment="1">
      <alignment horizontal="center" vertical="top"/>
    </xf>
    <xf numFmtId="0" fontId="53" fillId="0" borderId="9" xfId="11" applyFont="1" applyFill="1" applyBorder="1" applyAlignment="1">
      <alignment horizontal="center" vertical="top"/>
    </xf>
    <xf numFmtId="0" fontId="53" fillId="0" borderId="71" xfId="11" applyFont="1" applyFill="1" applyBorder="1" applyAlignment="1">
      <alignment horizontal="center" vertical="top"/>
    </xf>
    <xf numFmtId="0" fontId="50" fillId="3" borderId="73" xfId="208" applyFont="1" applyFill="1" applyBorder="1" applyAlignment="1">
      <alignment horizontal="center" vertical="center" wrapText="1"/>
    </xf>
    <xf numFmtId="0" fontId="50" fillId="3" borderId="9" xfId="208" applyFont="1" applyFill="1" applyBorder="1" applyAlignment="1">
      <alignment horizontal="center" vertical="center" wrapText="1"/>
    </xf>
    <xf numFmtId="0" fontId="50" fillId="3" borderId="74" xfId="208" applyFont="1" applyFill="1" applyBorder="1" applyAlignment="1">
      <alignment horizontal="center" vertical="center" wrapText="1"/>
    </xf>
    <xf numFmtId="0" fontId="50" fillId="4" borderId="73" xfId="11" applyFont="1" applyFill="1" applyBorder="1" applyAlignment="1">
      <alignment horizontal="center" vertical="top"/>
    </xf>
    <xf numFmtId="0" fontId="50" fillId="4" borderId="9" xfId="11" applyFont="1" applyFill="1" applyBorder="1" applyAlignment="1">
      <alignment horizontal="center" vertical="top"/>
    </xf>
    <xf numFmtId="0" fontId="50" fillId="4" borderId="30" xfId="11" applyFont="1" applyFill="1" applyBorder="1" applyAlignment="1">
      <alignment horizontal="center" vertical="top"/>
    </xf>
    <xf numFmtId="0" fontId="50" fillId="4" borderId="81" xfId="11" applyFont="1" applyFill="1" applyBorder="1" applyAlignment="1">
      <alignment horizontal="center" vertical="top"/>
    </xf>
    <xf numFmtId="0" fontId="50" fillId="4" borderId="82" xfId="11" applyFont="1" applyFill="1" applyBorder="1" applyAlignment="1">
      <alignment horizontal="center" vertical="top"/>
    </xf>
    <xf numFmtId="0" fontId="50" fillId="4" borderId="83" xfId="11" applyFont="1" applyFill="1" applyBorder="1" applyAlignment="1">
      <alignment horizontal="center" vertical="top"/>
    </xf>
    <xf numFmtId="0" fontId="50" fillId="4" borderId="30" xfId="208" applyFont="1" applyFill="1" applyBorder="1" applyAlignment="1">
      <alignment horizontal="center" vertical="center" wrapText="1"/>
    </xf>
    <xf numFmtId="0" fontId="50" fillId="4" borderId="9" xfId="208" applyFont="1" applyFill="1" applyBorder="1" applyAlignment="1">
      <alignment horizontal="center" vertical="center" wrapText="1"/>
    </xf>
    <xf numFmtId="0" fontId="50" fillId="4" borderId="81" xfId="11" applyFont="1" applyFill="1" applyBorder="1" applyAlignment="1">
      <alignment horizontal="center" vertical="center" wrapText="1"/>
    </xf>
    <xf numFmtId="0" fontId="50" fillId="4" borderId="82" xfId="11" applyFont="1" applyFill="1" applyBorder="1" applyAlignment="1">
      <alignment horizontal="center" vertical="center" wrapText="1"/>
    </xf>
    <xf numFmtId="0" fontId="50" fillId="4" borderId="83" xfId="11" applyFont="1" applyFill="1" applyBorder="1" applyAlignment="1">
      <alignment horizontal="center" vertical="center" wrapText="1"/>
    </xf>
    <xf numFmtId="0" fontId="50" fillId="4" borderId="30" xfId="11" applyFont="1" applyFill="1" applyBorder="1" applyAlignment="1">
      <alignment horizontal="center" vertical="top" wrapText="1"/>
    </xf>
    <xf numFmtId="0" fontId="50" fillId="4" borderId="9" xfId="11" applyFont="1" applyFill="1" applyBorder="1" applyAlignment="1">
      <alignment horizontal="center" vertical="top" wrapText="1"/>
    </xf>
    <xf numFmtId="0" fontId="50" fillId="4" borderId="74" xfId="11" applyFont="1" applyFill="1" applyBorder="1" applyAlignment="1">
      <alignment horizontal="center" vertical="top" wrapText="1"/>
    </xf>
    <xf numFmtId="0" fontId="50" fillId="4" borderId="30" xfId="11" applyFont="1" applyFill="1" applyBorder="1" applyAlignment="1">
      <alignment horizontal="center" vertical="center" wrapText="1"/>
    </xf>
    <xf numFmtId="0" fontId="50" fillId="4" borderId="9" xfId="11" applyFont="1" applyFill="1" applyBorder="1" applyAlignment="1">
      <alignment horizontal="center" vertical="center" wrapText="1"/>
    </xf>
    <xf numFmtId="0" fontId="50" fillId="0" borderId="30" xfId="11" applyFont="1" applyFill="1" applyBorder="1" applyAlignment="1">
      <alignment horizontal="center" vertical="top"/>
    </xf>
    <xf numFmtId="0" fontId="50" fillId="0" borderId="9" xfId="11" applyFont="1" applyFill="1" applyBorder="1" applyAlignment="1">
      <alignment horizontal="center" vertical="top"/>
    </xf>
    <xf numFmtId="0" fontId="50" fillId="0" borderId="49" xfId="11" applyFont="1" applyFill="1" applyBorder="1" applyAlignment="1">
      <alignment horizontal="center" vertical="top"/>
    </xf>
    <xf numFmtId="0" fontId="52" fillId="0" borderId="48" xfId="11" applyFont="1" applyFill="1" applyBorder="1" applyAlignment="1">
      <alignment vertical="center"/>
    </xf>
    <xf numFmtId="0" fontId="52" fillId="0" borderId="47" xfId="11" applyFont="1" applyFill="1" applyBorder="1" applyAlignment="1">
      <alignment vertical="center"/>
    </xf>
    <xf numFmtId="171" fontId="50" fillId="4" borderId="84" xfId="11" applyNumberFormat="1" applyFont="1" applyFill="1" applyBorder="1" applyAlignment="1">
      <alignment vertical="center"/>
    </xf>
    <xf numFmtId="171" fontId="50" fillId="4" borderId="85" xfId="11" applyNumberFormat="1" applyFont="1" applyFill="1" applyBorder="1" applyAlignment="1">
      <alignment vertical="center"/>
    </xf>
    <xf numFmtId="0" fontId="28" fillId="0" borderId="17" xfId="10" applyFont="1" applyFill="1" applyBorder="1" applyAlignment="1">
      <alignment horizontal="center" vertical="top" wrapText="1"/>
    </xf>
    <xf numFmtId="0" fontId="29" fillId="0" borderId="0" xfId="24" applyFont="1" applyFill="1" applyBorder="1" applyAlignment="1">
      <alignment horizontal="center" vertical="top" wrapText="1"/>
    </xf>
    <xf numFmtId="0" fontId="29" fillId="0" borderId="16" xfId="24" applyFont="1" applyFill="1" applyBorder="1" applyAlignment="1">
      <alignment horizontal="center" vertical="top" wrapText="1"/>
    </xf>
    <xf numFmtId="0" fontId="23" fillId="0" borderId="0" xfId="8" quotePrefix="1" applyFont="1" applyFill="1" applyBorder="1" applyAlignment="1">
      <alignment horizontal="center" vertical="top" wrapText="1"/>
    </xf>
    <xf numFmtId="0" fontId="18" fillId="0" borderId="20"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8" xfId="11" applyFont="1" applyFill="1" applyBorder="1" applyAlignment="1">
      <alignment horizontal="center" vertical="top" wrapText="1"/>
    </xf>
    <xf numFmtId="0" fontId="18" fillId="0" borderId="0" xfId="11" applyFont="1" applyFill="1" applyBorder="1" applyAlignment="1">
      <alignment horizontal="center" vertical="top" wrapText="1"/>
    </xf>
    <xf numFmtId="0" fontId="18" fillId="0" borderId="19" xfId="11" applyFont="1" applyFill="1" applyBorder="1" applyAlignment="1">
      <alignment horizontal="center" vertical="top" wrapText="1"/>
    </xf>
    <xf numFmtId="0" fontId="20" fillId="0" borderId="30" xfId="8" applyFont="1" applyFill="1" applyBorder="1" applyAlignment="1">
      <alignment vertical="center" wrapText="1"/>
    </xf>
    <xf numFmtId="0" fontId="0" fillId="0" borderId="29" xfId="0" applyBorder="1" applyAlignment="1">
      <alignment vertical="center" wrapText="1"/>
    </xf>
    <xf numFmtId="0" fontId="24" fillId="0" borderId="0" xfId="8" applyFont="1" applyFill="1" applyBorder="1" applyAlignment="1">
      <alignment vertical="top"/>
    </xf>
    <xf numFmtId="0" fontId="0" fillId="0" borderId="0" xfId="0" applyAlignment="1">
      <alignment vertical="top"/>
    </xf>
    <xf numFmtId="0" fontId="22" fillId="0" borderId="15" xfId="8" applyFont="1" applyFill="1" applyBorder="1" applyAlignment="1">
      <alignment vertical="top" wrapText="1"/>
    </xf>
    <xf numFmtId="0" fontId="0" fillId="0" borderId="15" xfId="0" applyBorder="1" applyAlignment="1">
      <alignment vertical="top" wrapText="1"/>
    </xf>
    <xf numFmtId="0" fontId="0" fillId="0" borderId="30" xfId="0" applyBorder="1" applyAlignment="1">
      <alignment vertical="top" wrapText="1"/>
    </xf>
    <xf numFmtId="0" fontId="0" fillId="0" borderId="29" xfId="0" applyBorder="1" applyAlignment="1">
      <alignment vertical="top" wrapText="1"/>
    </xf>
    <xf numFmtId="0" fontId="22" fillId="0" borderId="25" xfId="8" applyFont="1" applyFill="1" applyBorder="1" applyAlignment="1">
      <alignment vertical="top" wrapText="1"/>
    </xf>
    <xf numFmtId="0" fontId="0" fillId="0" borderId="26" xfId="0" applyBorder="1" applyAlignment="1">
      <alignment vertical="top" wrapText="1"/>
    </xf>
    <xf numFmtId="0" fontId="22" fillId="0" borderId="31" xfId="8" applyFont="1" applyFill="1" applyBorder="1" applyAlignment="1">
      <alignment vertical="top" wrapText="1"/>
    </xf>
    <xf numFmtId="0" fontId="0" fillId="0" borderId="32" xfId="0" applyBorder="1" applyAlignment="1">
      <alignment vertical="top" wrapText="1"/>
    </xf>
    <xf numFmtId="0" fontId="39" fillId="0" borderId="27" xfId="8" applyFont="1" applyFill="1" applyBorder="1" applyAlignment="1">
      <alignment vertical="top" wrapText="1"/>
    </xf>
    <xf numFmtId="0" fontId="39" fillId="0" borderId="33" xfId="0" applyFont="1" applyBorder="1" applyAlignment="1">
      <alignment vertical="top" wrapText="1"/>
    </xf>
    <xf numFmtId="0" fontId="20" fillId="0" borderId="25" xfId="8" applyFont="1" applyFill="1" applyBorder="1" applyAlignment="1">
      <alignment horizontal="left" vertical="top" wrapText="1"/>
    </xf>
    <xf numFmtId="0" fontId="18" fillId="0" borderId="0" xfId="0" applyFont="1" applyBorder="1" applyAlignment="1">
      <alignment horizontal="center" vertical="top" wrapText="1"/>
    </xf>
    <xf numFmtId="0" fontId="23" fillId="0" borderId="25" xfId="0" applyFont="1" applyBorder="1" applyAlignment="1">
      <alignment vertical="center" wrapText="1"/>
    </xf>
    <xf numFmtId="0" fontId="23" fillId="0" borderId="26" xfId="0" applyFont="1" applyBorder="1" applyAlignment="1">
      <alignment vertical="center" wrapText="1"/>
    </xf>
    <xf numFmtId="0" fontId="0" fillId="0" borderId="25" xfId="0" applyBorder="1" applyAlignment="1">
      <alignment vertical="top" wrapText="1"/>
    </xf>
    <xf numFmtId="0" fontId="39" fillId="0" borderId="30" xfId="0" applyFont="1" applyBorder="1" applyAlignment="1">
      <alignment vertical="center" wrapText="1"/>
    </xf>
    <xf numFmtId="0" fontId="39" fillId="0" borderId="29" xfId="0" applyFont="1" applyBorder="1" applyAlignment="1">
      <alignment vertical="center" wrapText="1"/>
    </xf>
    <xf numFmtId="0" fontId="23" fillId="0" borderId="48" xfId="0" applyFont="1" applyBorder="1" applyAlignment="1">
      <alignment horizontal="left" vertical="center" wrapText="1"/>
    </xf>
    <xf numFmtId="0" fontId="23" fillId="0" borderId="47" xfId="0" applyFont="1" applyBorder="1" applyAlignment="1">
      <alignment horizontal="left" vertical="center" wrapText="1"/>
    </xf>
    <xf numFmtId="0" fontId="23" fillId="0" borderId="30" xfId="0" applyFont="1" applyBorder="1" applyAlignment="1">
      <alignment vertical="center" wrapText="1"/>
    </xf>
    <xf numFmtId="0" fontId="23" fillId="0" borderId="49" xfId="0" applyFont="1" applyBorder="1" applyAlignment="1">
      <alignment vertical="center" wrapText="1"/>
    </xf>
    <xf numFmtId="0" fontId="22" fillId="0" borderId="27" xfId="8" applyFont="1" applyFill="1" applyBorder="1" applyAlignment="1">
      <alignment vertical="top" wrapText="1"/>
    </xf>
    <xf numFmtId="0" fontId="0" fillId="0" borderId="33" xfId="0" applyBorder="1" applyAlignment="1">
      <alignment vertical="top" wrapText="1"/>
    </xf>
    <xf numFmtId="0" fontId="20" fillId="0" borderId="22" xfId="8" applyFont="1" applyFill="1" applyBorder="1" applyAlignment="1">
      <alignment vertical="top" wrapText="1"/>
    </xf>
    <xf numFmtId="0" fontId="39" fillId="0" borderId="29" xfId="0" applyFont="1" applyBorder="1"/>
    <xf numFmtId="0" fontId="0" fillId="0" borderId="62" xfId="0" applyBorder="1" applyAlignment="1">
      <alignment vertical="top" wrapText="1"/>
    </xf>
    <xf numFmtId="0" fontId="0" fillId="0" borderId="63" xfId="0" applyBorder="1" applyAlignment="1">
      <alignment vertical="top" wrapText="1"/>
    </xf>
  </cellXfs>
  <cellStyles count="211">
    <cellStyle name="Comma" xfId="1" builtinId="3"/>
    <cellStyle name="Comma 10" xfId="25"/>
    <cellStyle name="Comma 10 2" xfId="33"/>
    <cellStyle name="Comma 10 2 2" xfId="47"/>
    <cellStyle name="Comma 10 2 2 2" xfId="69"/>
    <cellStyle name="Comma 10 2 2 2 2" xfId="130"/>
    <cellStyle name="Comma 10 2 2 3" xfId="90"/>
    <cellStyle name="Comma 10 2 2 3 2" xfId="149"/>
    <cellStyle name="Comma 10 2 2 4" xfId="109"/>
    <cellStyle name="Comma 10 2 2 5" xfId="168"/>
    <cellStyle name="Comma 10 2 2 6" xfId="187"/>
    <cellStyle name="Comma 10 2 3" xfId="59"/>
    <cellStyle name="Comma 10 2 3 2" xfId="120"/>
    <cellStyle name="Comma 10 2 4" xfId="80"/>
    <cellStyle name="Comma 10 2 4 2" xfId="139"/>
    <cellStyle name="Comma 10 2 5" xfId="99"/>
    <cellStyle name="Comma 10 2 6" xfId="158"/>
    <cellStyle name="Comma 10 2 6 2" xfId="200"/>
    <cellStyle name="Comma 10 2 7" xfId="177"/>
    <cellStyle name="Comma 10 3" xfId="35"/>
    <cellStyle name="Comma 10 3 2" xfId="61"/>
    <cellStyle name="Comma 10 3 2 2" xfId="122"/>
    <cellStyle name="Comma 10 3 3" xfId="82"/>
    <cellStyle name="Comma 10 3 3 2" xfId="141"/>
    <cellStyle name="Comma 10 3 4" xfId="101"/>
    <cellStyle name="Comma 10 3 5" xfId="160"/>
    <cellStyle name="Comma 10 3 6" xfId="179"/>
    <cellStyle name="Comma 10 4" xfId="40"/>
    <cellStyle name="Comma 10 4 2" xfId="63"/>
    <cellStyle name="Comma 10 4 2 2" xfId="124"/>
    <cellStyle name="Comma 10 4 3" xfId="84"/>
    <cellStyle name="Comma 10 4 3 2" xfId="143"/>
    <cellStyle name="Comma 10 4 4" xfId="103"/>
    <cellStyle name="Comma 10 4 5" xfId="162"/>
    <cellStyle name="Comma 10 4 5 2" xfId="198"/>
    <cellStyle name="Comma 10 4 6" xfId="181"/>
    <cellStyle name="Comma 10 5" xfId="55"/>
    <cellStyle name="Comma 10 5 2" xfId="116"/>
    <cellStyle name="Comma 10 6" xfId="76"/>
    <cellStyle name="Comma 10 6 2" xfId="135"/>
    <cellStyle name="Comma 10 7" xfId="95"/>
    <cellStyle name="Comma 10 8" xfId="154"/>
    <cellStyle name="Comma 10 8 2" xfId="197"/>
    <cellStyle name="Comma 10 9" xfId="173"/>
    <cellStyle name="Comma 11" xfId="41"/>
    <cellStyle name="Comma 11 2" xfId="46"/>
    <cellStyle name="Comma 11 2 2" xfId="68"/>
    <cellStyle name="Comma 11 2 2 2" xfId="129"/>
    <cellStyle name="Comma 11 2 3" xfId="89"/>
    <cellStyle name="Comma 11 2 3 2" xfId="148"/>
    <cellStyle name="Comma 11 2 4" xfId="108"/>
    <cellStyle name="Comma 11 2 5" xfId="167"/>
    <cellStyle name="Comma 11 2 6" xfId="186"/>
    <cellStyle name="Comma 11 3" xfId="64"/>
    <cellStyle name="Comma 11 3 2" xfId="125"/>
    <cellStyle name="Comma 11 4" xfId="85"/>
    <cellStyle name="Comma 11 4 2" xfId="144"/>
    <cellStyle name="Comma 11 5" xfId="104"/>
    <cellStyle name="Comma 11 6" xfId="163"/>
    <cellStyle name="Comma 11 7" xfId="182"/>
    <cellStyle name="Comma 13" xfId="74"/>
    <cellStyle name="Comma 2" xfId="2"/>
    <cellStyle name="Comma 2 2" xfId="28"/>
    <cellStyle name="Comma 2 2 3" xfId="210"/>
    <cellStyle name="Comma 3" xfId="3"/>
    <cellStyle name="Comma 3 2" xfId="209"/>
    <cellStyle name="Comma 4" xfId="15"/>
    <cellStyle name="Comma 5" xfId="16"/>
    <cellStyle name="Comma 6" xfId="17"/>
    <cellStyle name="Comma 7" xfId="14"/>
    <cellStyle name="Comma 8" xfId="18"/>
    <cellStyle name="Comma 9" xfId="23"/>
    <cellStyle name="Comma 9 2" xfId="43"/>
    <cellStyle name="Comma_BOSASO PRISON FINAL WITH ELECTRICAL AND MECHANICAL" xfId="37"/>
    <cellStyle name="Comma_BOSASO PRISON FINAL WITH ELECTRICAL AND MECHANICAL 2" xfId="38"/>
    <cellStyle name="Currency 2" xfId="29"/>
    <cellStyle name="Dezimal_Tabelle1" xfId="4"/>
    <cellStyle name="Legal 8½ x 14 in" xfId="5"/>
    <cellStyle name="Legal 8½ x 14 in 2" xfId="6"/>
    <cellStyle name="Legal 8½ x 14 in_Bill 01 Preliminaries" xfId="7"/>
    <cellStyle name="Legal 8½ x 14 in_Bill 03 Building Civil Works" xfId="8"/>
    <cellStyle name="Legal 8½ x 14 in_BOQ Bill No 01 Preliminaries 2" xfId="9"/>
    <cellStyle name="Legal 8½ x 14 in_Summary" xfId="10"/>
    <cellStyle name="Normal" xfId="0" builtinId="0"/>
    <cellStyle name="Normal 10" xfId="73"/>
    <cellStyle name="Normal 11" xfId="201"/>
    <cellStyle name="Normal 14" xfId="205"/>
    <cellStyle name="Normal 2" xfId="11"/>
    <cellStyle name="Normal 2 2" xfId="30"/>
    <cellStyle name="Normal 2 2 2" xfId="207"/>
    <cellStyle name="Normal 2 3" xfId="31"/>
    <cellStyle name="Normal 2 3 2" xfId="48"/>
    <cellStyle name="Normal 2 3 2 2" xfId="70"/>
    <cellStyle name="Normal 2 3 2 2 2" xfId="131"/>
    <cellStyle name="Normal 2 3 2 3" xfId="91"/>
    <cellStyle name="Normal 2 3 2 3 2" xfId="150"/>
    <cellStyle name="Normal 2 3 2 4" xfId="110"/>
    <cellStyle name="Normal 2 3 2 5" xfId="169"/>
    <cellStyle name="Normal 2 3 2 6" xfId="188"/>
    <cellStyle name="Normal 2 3 3" xfId="57"/>
    <cellStyle name="Normal 2 3 3 2" xfId="118"/>
    <cellStyle name="Normal 2 3 4" xfId="78"/>
    <cellStyle name="Normal 2 3 4 2" xfId="137"/>
    <cellStyle name="Normal 2 3 5" xfId="97"/>
    <cellStyle name="Normal 2 3 6" xfId="156"/>
    <cellStyle name="Normal 2 3 7" xfId="175"/>
    <cellStyle name="Normal 2 3 8" xfId="192"/>
    <cellStyle name="Normal 2 5" xfId="12"/>
    <cellStyle name="Normal 3" xfId="13"/>
    <cellStyle name="Normal 3 2" xfId="208"/>
    <cellStyle name="Normal 4" xfId="19"/>
    <cellStyle name="Normal 4 2" xfId="193"/>
    <cellStyle name="Normal 5" xfId="20"/>
    <cellStyle name="Normal 6" xfId="24"/>
    <cellStyle name="Normal 6 10" xfId="153"/>
    <cellStyle name="Normal 6 11" xfId="172"/>
    <cellStyle name="Normal 6 2" xfId="26"/>
    <cellStyle name="Normal 6 2 2" xfId="49"/>
    <cellStyle name="Normal 6 2 2 2" xfId="71"/>
    <cellStyle name="Normal 6 2 2 2 2" xfId="132"/>
    <cellStyle name="Normal 6 2 2 3" xfId="92"/>
    <cellStyle name="Normal 6 2 2 3 2" xfId="151"/>
    <cellStyle name="Normal 6 2 2 4" xfId="111"/>
    <cellStyle name="Normal 6 2 2 5" xfId="170"/>
    <cellStyle name="Normal 6 2 2 6" xfId="189"/>
    <cellStyle name="Normal 6 2 3" xfId="56"/>
    <cellStyle name="Normal 6 2 3 2" xfId="117"/>
    <cellStyle name="Normal 6 2 4" xfId="77"/>
    <cellStyle name="Normal 6 2 4 2" xfId="136"/>
    <cellStyle name="Normal 6 2 5" xfId="96"/>
    <cellStyle name="Normal 6 2 6" xfId="155"/>
    <cellStyle name="Normal 6 2 7" xfId="174"/>
    <cellStyle name="Normal 6 3" xfId="32"/>
    <cellStyle name="Normal 6 3 2" xfId="44"/>
    <cellStyle name="Normal 6 3 2 2" xfId="66"/>
    <cellStyle name="Normal 6 3 2 2 2" xfId="127"/>
    <cellStyle name="Normal 6 3 2 3" xfId="87"/>
    <cellStyle name="Normal 6 3 2 3 2" xfId="146"/>
    <cellStyle name="Normal 6 3 2 4" xfId="106"/>
    <cellStyle name="Normal 6 3 2 5" xfId="165"/>
    <cellStyle name="Normal 6 3 2 6" xfId="184"/>
    <cellStyle name="Normal 6 3 3" xfId="58"/>
    <cellStyle name="Normal 6 3 3 2" xfId="119"/>
    <cellStyle name="Normal 6 3 4" xfId="79"/>
    <cellStyle name="Normal 6 3 4 2" xfId="138"/>
    <cellStyle name="Normal 6 3 5" xfId="98"/>
    <cellStyle name="Normal 6 3 6" xfId="157"/>
    <cellStyle name="Normal 6 3 6 2" xfId="196"/>
    <cellStyle name="Normal 6 3 7" xfId="176"/>
    <cellStyle name="Normal 6 3 8" xfId="194"/>
    <cellStyle name="Normal 6 3 9" xfId="202"/>
    <cellStyle name="Normal 6 4" xfId="34"/>
    <cellStyle name="Normal 6 4 2" xfId="52"/>
    <cellStyle name="Normal 6 4 2 2" xfId="113"/>
    <cellStyle name="Normal 6 4 3" xfId="60"/>
    <cellStyle name="Normal 6 4 3 2" xfId="121"/>
    <cellStyle name="Normal 6 4 4" xfId="81"/>
    <cellStyle name="Normal 6 4 4 2" xfId="140"/>
    <cellStyle name="Normal 6 4 5" xfId="100"/>
    <cellStyle name="Normal 6 4 6" xfId="159"/>
    <cellStyle name="Normal 6 4 7" xfId="178"/>
    <cellStyle name="Normal 6 5" xfId="39"/>
    <cellStyle name="Normal 6 5 2" xfId="53"/>
    <cellStyle name="Normal 6 5 2 2" xfId="114"/>
    <cellStyle name="Normal 6 5 3" xfId="62"/>
    <cellStyle name="Normal 6 5 3 2" xfId="123"/>
    <cellStyle name="Normal 6 5 4" xfId="83"/>
    <cellStyle name="Normal 6 5 4 2" xfId="142"/>
    <cellStyle name="Normal 6 5 5" xfId="102"/>
    <cellStyle name="Normal 6 5 6" xfId="161"/>
    <cellStyle name="Normal 6 5 6 2" xfId="199"/>
    <cellStyle name="Normal 6 5 7" xfId="180"/>
    <cellStyle name="Normal 6 5 8" xfId="195"/>
    <cellStyle name="Normal 6 5 9" xfId="203"/>
    <cellStyle name="Normal 6 6" xfId="50"/>
    <cellStyle name="Normal 6 6 2" xfId="72"/>
    <cellStyle name="Normal 6 6 2 2" xfId="133"/>
    <cellStyle name="Normal 6 6 3" xfId="93"/>
    <cellStyle name="Normal 6 6 3 2" xfId="152"/>
    <cellStyle name="Normal 6 6 4" xfId="112"/>
    <cellStyle name="Normal 6 6 5" xfId="171"/>
    <cellStyle name="Normal 6 6 6" xfId="190"/>
    <cellStyle name="Normal 6 7" xfId="54"/>
    <cellStyle name="Normal 6 7 2" xfId="115"/>
    <cellStyle name="Normal 6 8" xfId="75"/>
    <cellStyle name="Normal 6 8 2" xfId="134"/>
    <cellStyle name="Normal 6 9" xfId="94"/>
    <cellStyle name="Normal 7" xfId="27"/>
    <cellStyle name="Normal 7 2" xfId="51"/>
    <cellStyle name="Normal 8" xfId="42"/>
    <cellStyle name="Normal 8 2" xfId="45"/>
    <cellStyle name="Normal 8 2 2" xfId="67"/>
    <cellStyle name="Normal 8 2 2 2" xfId="128"/>
    <cellStyle name="Normal 8 2 3" xfId="88"/>
    <cellStyle name="Normal 8 2 3 2" xfId="147"/>
    <cellStyle name="Normal 8 2 4" xfId="107"/>
    <cellStyle name="Normal 8 2 5" xfId="166"/>
    <cellStyle name="Normal 8 2 6" xfId="185"/>
    <cellStyle name="Normal 8 3" xfId="65"/>
    <cellStyle name="Normal 8 3 2" xfId="126"/>
    <cellStyle name="Normal 8 4" xfId="86"/>
    <cellStyle name="Normal 8 4 2" xfId="145"/>
    <cellStyle name="Normal 8 5" xfId="105"/>
    <cellStyle name="Normal 8 6" xfId="164"/>
    <cellStyle name="Normal 8 7" xfId="183"/>
    <cellStyle name="Normal 9" xfId="191"/>
    <cellStyle name="Normal_BOSASO PRISON FINAL WITH ELECTRICAL AND MECHANICAL" xfId="36"/>
    <cellStyle name="Percent 2" xfId="21"/>
    <cellStyle name="Percent 3" xfId="22"/>
    <cellStyle name="tahoma 10 2" xfId="204"/>
    <cellStyle name="tahoma 13 3" xfId="206"/>
  </cellStyles>
  <dxfs count="2">
    <dxf>
      <font>
        <condense val="0"/>
        <extend val="0"/>
        <color indexed="9"/>
      </font>
    </dxf>
    <dxf>
      <font>
        <b val="0"/>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1295400</xdr:colOff>
      <xdr:row>175</xdr:row>
      <xdr:rowOff>0</xdr:rowOff>
    </xdr:from>
    <xdr:to>
      <xdr:col>1</xdr:col>
      <xdr:colOff>1295400</xdr:colOff>
      <xdr:row>177</xdr:row>
      <xdr:rowOff>77153</xdr:rowOff>
    </xdr:to>
    <xdr:pic>
      <xdr:nvPicPr>
        <xdr:cNvPr id="4" name="Picture 1" descr="ALMASHRI_0">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5" name="Picture 1" descr="ALMASHRI_0">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6" name="Picture 1" descr="ALMASHRI_0">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7" name="Picture 1" descr="ALMASHRI_0">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8" name="Picture 1" descr="ALMASHRI_0">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9" name="Picture 1" descr="ALMASHRI_0">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10" name="Picture 1" descr="ALMASHRI_0">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11" name="Picture 1" descr="ALMASHRI_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12" name="Picture 1" descr="ALMASHRI_0">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13" name="Picture 1" descr="ALMASHRI_0">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14" name="Picture 1" descr="ALMASHRI_0">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15" name="Picture 1" descr="ALMASHRI_0">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16" name="Picture 1" descr="ALMASHRI_0">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17" name="Picture 1" descr="ALMASHRI_0">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18" name="Picture 1" descr="ALMASHRI_0">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77153</xdr:rowOff>
    </xdr:to>
    <xdr:pic>
      <xdr:nvPicPr>
        <xdr:cNvPr id="19" name="Picture 1" descr="ALMASHRI_0">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20" name="Picture 1" descr="ALMASHRI_0">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21" name="Picture 1" descr="ALMASHRI_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22" name="Picture 1" descr="ALMASHRI_0">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23" name="Picture 1" descr="ALMASHRI_0">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24" name="Picture 1" descr="ALMASHRI_0">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25" name="Picture 1" descr="ALMASHRI_0">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26" name="Picture 1" descr="ALMASHRI_0">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27" name="Picture 1" descr="ALMASHRI_0">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28" name="Picture 1" descr="ALMASHRI_0">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29" name="Picture 1" descr="ALMASHRI_0">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30" name="Picture 1" descr="ALMASHRI_0">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31" name="Picture 1" descr="ALMASHRI_0">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32" name="Picture 1" descr="ALMASHRI_0">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33" name="Picture 1" descr="ALMASHRI_0">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34" name="Picture 1" descr="ALMASHRI_0">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25718</xdr:rowOff>
    </xdr:to>
    <xdr:pic>
      <xdr:nvPicPr>
        <xdr:cNvPr id="35" name="Picture 1" descr="ALMASHRI_0">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36" name="Picture 1" descr="ALMASHRI_0">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37" name="Picture 1" descr="ALMASHRI_0">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38" name="Picture 1" descr="ALMASHRI_0">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39" name="Picture 1" descr="ALMASHRI_0">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40" name="Picture 1" descr="ALMASHRI_0">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41" name="Picture 1" descr="ALMASHRI_0">
          <a:extLst>
            <a:ext uri="{FF2B5EF4-FFF2-40B4-BE49-F238E27FC236}">
              <a16:creationId xmlns:a16="http://schemas.microsoft.com/office/drawing/2014/main" id="{00000000-0008-0000-03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42" name="Picture 1" descr="ALMASHRI_0">
          <a:extLst>
            <a:ext uri="{FF2B5EF4-FFF2-40B4-BE49-F238E27FC236}">
              <a16:creationId xmlns:a16="http://schemas.microsoft.com/office/drawing/2014/main" id="{00000000-0008-0000-03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43" name="Picture 1" descr="ALMASHRI_0">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44" name="Picture 1" descr="ALMASHRI_0">
          <a:extLst>
            <a:ext uri="{FF2B5EF4-FFF2-40B4-BE49-F238E27FC236}">
              <a16:creationId xmlns:a16="http://schemas.microsoft.com/office/drawing/2014/main" id="{00000000-0008-0000-03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45" name="Picture 1" descr="ALMASHRI_0">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46" name="Picture 1" descr="ALMASHRI_0">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47" name="Picture 1" descr="ALMASHRI_0">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48" name="Picture 1" descr="ALMASHRI_0">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49" name="Picture 1" descr="ALMASHRI_0">
          <a:extLst>
            <a:ext uri="{FF2B5EF4-FFF2-40B4-BE49-F238E27FC236}">
              <a16:creationId xmlns:a16="http://schemas.microsoft.com/office/drawing/2014/main" id="{00000000-0008-0000-03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50" name="Picture 1" descr="ALMASHRI_0">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126769</xdr:rowOff>
    </xdr:to>
    <xdr:pic>
      <xdr:nvPicPr>
        <xdr:cNvPr id="51" name="Picture 1" descr="ALMASHRI_0">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1330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52" name="Picture 1" descr="ALMASHRI_0">
          <a:extLst>
            <a:ext uri="{FF2B5EF4-FFF2-40B4-BE49-F238E27FC236}">
              <a16:creationId xmlns:a16="http://schemas.microsoft.com/office/drawing/2014/main" id="{00000000-0008-0000-03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53" name="Picture 1" descr="ALMASHRI_0">
          <a:extLst>
            <a:ext uri="{FF2B5EF4-FFF2-40B4-BE49-F238E27FC236}">
              <a16:creationId xmlns:a16="http://schemas.microsoft.com/office/drawing/2014/main" id="{00000000-0008-0000-03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54" name="Picture 1" descr="ALMASHRI_0">
          <a:extLst>
            <a:ext uri="{FF2B5EF4-FFF2-40B4-BE49-F238E27FC236}">
              <a16:creationId xmlns:a16="http://schemas.microsoft.com/office/drawing/2014/main" id="{00000000-0008-0000-03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55" name="Picture 1" descr="ALMASHRI_0">
          <a:extLst>
            <a:ext uri="{FF2B5EF4-FFF2-40B4-BE49-F238E27FC236}">
              <a16:creationId xmlns:a16="http://schemas.microsoft.com/office/drawing/2014/main" id="{00000000-0008-0000-03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56" name="Picture 1" descr="ALMASHRI_0">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57" name="Picture 1" descr="ALMASHRI_0">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58" name="Picture 1" descr="ALMASHRI_0">
          <a:extLst>
            <a:ext uri="{FF2B5EF4-FFF2-40B4-BE49-F238E27FC236}">
              <a16:creationId xmlns:a16="http://schemas.microsoft.com/office/drawing/2014/main" id="{00000000-0008-0000-03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59" name="Picture 1" descr="ALMASHRI_0">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60" name="Picture 1" descr="ALMASHRI_0">
          <a:extLst>
            <a:ext uri="{FF2B5EF4-FFF2-40B4-BE49-F238E27FC236}">
              <a16:creationId xmlns:a16="http://schemas.microsoft.com/office/drawing/2014/main" id="{00000000-0008-0000-03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61" name="Picture 1" descr="ALMASHRI_0">
          <a:extLst>
            <a:ext uri="{FF2B5EF4-FFF2-40B4-BE49-F238E27FC236}">
              <a16:creationId xmlns:a16="http://schemas.microsoft.com/office/drawing/2014/main" id="{00000000-0008-0000-03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62" name="Picture 1" descr="ALMASHRI_0">
          <a:extLst>
            <a:ext uri="{FF2B5EF4-FFF2-40B4-BE49-F238E27FC236}">
              <a16:creationId xmlns:a16="http://schemas.microsoft.com/office/drawing/2014/main" id="{00000000-0008-0000-03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63" name="Picture 1" descr="ALMASHRI_0">
          <a:extLst>
            <a:ext uri="{FF2B5EF4-FFF2-40B4-BE49-F238E27FC236}">
              <a16:creationId xmlns:a16="http://schemas.microsoft.com/office/drawing/2014/main" id="{00000000-0008-0000-03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64" name="Picture 1" descr="ALMASHRI_0">
          <a:extLst>
            <a:ext uri="{FF2B5EF4-FFF2-40B4-BE49-F238E27FC236}">
              <a16:creationId xmlns:a16="http://schemas.microsoft.com/office/drawing/2014/main" id="{00000000-0008-0000-03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65" name="Picture 1" descr="ALMASHRI_0">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66" name="Picture 1" descr="ALMASHRI_0">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175</xdr:row>
      <xdr:rowOff>0</xdr:rowOff>
    </xdr:from>
    <xdr:to>
      <xdr:col>1</xdr:col>
      <xdr:colOff>1295400</xdr:colOff>
      <xdr:row>177</xdr:row>
      <xdr:rowOff>115253</xdr:rowOff>
    </xdr:to>
    <xdr:pic>
      <xdr:nvPicPr>
        <xdr:cNvPr id="67" name="Picture 1" descr="ALMASHRI_0">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7448550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68" name="Picture 1" descr="ALMASHRI_0">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69" name="Picture 1" descr="ALMASHRI_0">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70" name="Picture 1" descr="ALMASHRI_0">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71" name="Picture 1" descr="ALMASHRI_0">
          <a:extLst>
            <a:ext uri="{FF2B5EF4-FFF2-40B4-BE49-F238E27FC236}">
              <a16:creationId xmlns:a16="http://schemas.microsoft.com/office/drawing/2014/main" id="{00000000-0008-0000-03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72" name="Picture 1" descr="ALMASHRI_0">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73" name="Picture 1" descr="ALMASHRI_0">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74" name="Picture 1" descr="ALMASHRI_0">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75" name="Picture 1" descr="ALMASHRI_0">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76" name="Picture 1" descr="ALMASHRI_0">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77" name="Picture 1" descr="ALMASHRI_0">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78" name="Picture 1" descr="ALMASHRI_0">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79" name="Picture 1" descr="ALMASHRI_0">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80" name="Picture 1" descr="ALMASHRI_0">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81" name="Picture 1" descr="ALMASHRI_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82" name="Picture 1" descr="ALMASHRI_0">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1295400</xdr:colOff>
      <xdr:row>141</xdr:row>
      <xdr:rowOff>0</xdr:rowOff>
    </xdr:from>
    <xdr:to>
      <xdr:col>1</xdr:col>
      <xdr:colOff>1295400</xdr:colOff>
      <xdr:row>142</xdr:row>
      <xdr:rowOff>117244</xdr:rowOff>
    </xdr:to>
    <xdr:pic>
      <xdr:nvPicPr>
        <xdr:cNvPr id="83" name="Picture 1" descr="ALMASHRI_0">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7772100"/>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Sameera\Work\Tangalle%20Hospital\Tangalle%20-%20Maternaty%20Ward%20Complex%20WS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ameera\Work\Tangalle%20Hospital\Tangalle%20-%20Maternaty%20Ward%20Complex%20WS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gama"/>
      <sheetName val="Tangalle hos"/>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gama"/>
      <sheetName val="Tangalle hos"/>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3"/>
  <sheetViews>
    <sheetView view="pageBreakPreview" topLeftCell="A7" zoomScaleNormal="100" zoomScaleSheetLayoutView="100" workbookViewId="0">
      <selection activeCell="A18" sqref="A18:J18"/>
    </sheetView>
  </sheetViews>
  <sheetFormatPr defaultColWidth="9.140625" defaultRowHeight="12.75"/>
  <cols>
    <col min="1" max="1" width="4.7109375" style="11" customWidth="1"/>
    <col min="2" max="8" width="9.140625" style="11"/>
    <col min="9" max="9" width="9.5703125" style="11" customWidth="1"/>
    <col min="10" max="16384" width="9.140625" style="11"/>
  </cols>
  <sheetData>
    <row r="1" spans="1:10" ht="13.5" thickTop="1">
      <c r="A1" s="8"/>
      <c r="B1" s="9"/>
      <c r="C1" s="9"/>
      <c r="D1" s="9"/>
      <c r="E1" s="9"/>
      <c r="F1" s="9"/>
      <c r="G1" s="9"/>
      <c r="H1" s="9"/>
      <c r="I1" s="9"/>
      <c r="J1" s="10"/>
    </row>
    <row r="2" spans="1:10">
      <c r="A2" s="12"/>
      <c r="B2" s="13"/>
      <c r="C2" s="13"/>
      <c r="D2" s="13"/>
      <c r="E2" s="13"/>
      <c r="F2" s="13"/>
      <c r="G2" s="13"/>
      <c r="H2" s="13"/>
      <c r="I2" s="13"/>
      <c r="J2" s="14"/>
    </row>
    <row r="3" spans="1:10">
      <c r="A3" s="12"/>
      <c r="B3" s="13"/>
      <c r="C3" s="13"/>
      <c r="D3" s="13"/>
      <c r="E3" s="13"/>
      <c r="F3" s="13"/>
      <c r="G3" s="13"/>
      <c r="H3" s="13"/>
      <c r="I3" s="13"/>
      <c r="J3" s="14"/>
    </row>
    <row r="4" spans="1:10">
      <c r="A4" s="12"/>
      <c r="B4" s="13"/>
      <c r="C4" s="13"/>
      <c r="D4" s="13"/>
      <c r="E4" s="13"/>
      <c r="F4" s="13"/>
      <c r="G4" s="13"/>
      <c r="H4" s="13"/>
      <c r="I4" s="13"/>
      <c r="J4" s="14"/>
    </row>
    <row r="5" spans="1:10" ht="15.75">
      <c r="A5" s="12"/>
      <c r="B5" s="15"/>
      <c r="C5" s="15"/>
      <c r="D5" s="15"/>
      <c r="E5" s="15"/>
      <c r="F5" s="15"/>
      <c r="G5" s="15"/>
      <c r="H5" s="15"/>
      <c r="I5" s="15"/>
      <c r="J5" s="16"/>
    </row>
    <row r="6" spans="1:10">
      <c r="A6" s="12"/>
      <c r="J6" s="14"/>
    </row>
    <row r="7" spans="1:10" ht="15.75">
      <c r="A7" s="12"/>
      <c r="B7" s="17"/>
      <c r="C7" s="17"/>
      <c r="D7" s="17"/>
      <c r="E7" s="17"/>
      <c r="F7" s="17"/>
      <c r="G7" s="17"/>
      <c r="H7" s="17"/>
      <c r="I7" s="17"/>
      <c r="J7" s="18"/>
    </row>
    <row r="8" spans="1:10">
      <c r="A8" s="12"/>
      <c r="B8" s="13"/>
      <c r="C8" s="13"/>
      <c r="D8" s="13"/>
      <c r="E8" s="13"/>
      <c r="F8" s="13"/>
      <c r="G8" s="13"/>
      <c r="H8" s="13"/>
      <c r="I8" s="13"/>
      <c r="J8" s="14"/>
    </row>
    <row r="9" spans="1:10" ht="15.75">
      <c r="A9" s="407"/>
      <c r="B9" s="408"/>
      <c r="C9" s="408"/>
      <c r="D9" s="408"/>
      <c r="E9" s="408"/>
      <c r="F9" s="408"/>
      <c r="G9" s="408"/>
      <c r="H9" s="408"/>
      <c r="I9" s="408"/>
      <c r="J9" s="409"/>
    </row>
    <row r="10" spans="1:10">
      <c r="A10" s="12"/>
      <c r="B10" s="13"/>
      <c r="C10" s="13"/>
      <c r="D10" s="13"/>
      <c r="E10" s="13"/>
      <c r="F10" s="13"/>
      <c r="G10" s="13"/>
      <c r="H10" s="13"/>
      <c r="I10" s="13"/>
      <c r="J10" s="14"/>
    </row>
    <row r="11" spans="1:10">
      <c r="A11" s="404"/>
      <c r="B11" s="405"/>
      <c r="C11" s="405"/>
      <c r="D11" s="405"/>
      <c r="E11" s="405"/>
      <c r="F11" s="405"/>
      <c r="G11" s="405"/>
      <c r="H11" s="405"/>
      <c r="I11" s="405"/>
      <c r="J11" s="406"/>
    </row>
    <row r="12" spans="1:10">
      <c r="A12" s="12"/>
      <c r="B12" s="13"/>
      <c r="C12" s="13"/>
      <c r="D12" s="13"/>
      <c r="E12" s="13"/>
      <c r="F12" s="13"/>
      <c r="G12" s="13"/>
      <c r="H12" s="13"/>
      <c r="I12" s="13"/>
      <c r="J12" s="14"/>
    </row>
    <row r="13" spans="1:10">
      <c r="A13" s="12"/>
      <c r="B13" s="13"/>
      <c r="C13" s="13"/>
      <c r="D13" s="13"/>
      <c r="E13" s="13"/>
      <c r="F13" s="13"/>
      <c r="G13" s="13"/>
      <c r="H13" s="13"/>
      <c r="I13" s="13"/>
      <c r="J13" s="14"/>
    </row>
    <row r="14" spans="1:10" s="71" customFormat="1" ht="15.75">
      <c r="A14" s="422"/>
      <c r="B14" s="423"/>
      <c r="C14" s="423"/>
      <c r="D14" s="423"/>
      <c r="E14" s="423"/>
      <c r="F14" s="423"/>
      <c r="G14" s="423"/>
      <c r="H14" s="423"/>
      <c r="I14" s="423"/>
      <c r="J14" s="424"/>
    </row>
    <row r="15" spans="1:10">
      <c r="A15" s="12"/>
      <c r="B15" s="52"/>
      <c r="C15" s="52"/>
      <c r="D15" s="52"/>
      <c r="E15" s="52"/>
      <c r="F15" s="52"/>
      <c r="G15" s="52"/>
      <c r="H15" s="52"/>
      <c r="I15" s="52"/>
      <c r="J15" s="53"/>
    </row>
    <row r="16" spans="1:10">
      <c r="A16" s="12"/>
      <c r="B16" s="19"/>
      <c r="C16" s="19"/>
      <c r="D16" s="19"/>
      <c r="E16" s="19"/>
      <c r="F16" s="19"/>
      <c r="G16" s="19"/>
      <c r="H16" s="19"/>
      <c r="I16" s="19"/>
      <c r="J16" s="20"/>
    </row>
    <row r="17" spans="1:10">
      <c r="A17" s="12"/>
      <c r="B17" s="21"/>
      <c r="C17" s="21"/>
      <c r="D17" s="21"/>
      <c r="E17" s="21"/>
      <c r="F17" s="19"/>
      <c r="G17" s="19"/>
      <c r="H17" s="19"/>
      <c r="I17" s="19"/>
      <c r="J17" s="20"/>
    </row>
    <row r="18" spans="1:10" ht="36.75" customHeight="1">
      <c r="A18" s="416" t="s">
        <v>215</v>
      </c>
      <c r="B18" s="417"/>
      <c r="C18" s="417"/>
      <c r="D18" s="417"/>
      <c r="E18" s="417"/>
      <c r="F18" s="417"/>
      <c r="G18" s="417"/>
      <c r="H18" s="417"/>
      <c r="I18" s="417"/>
      <c r="J18" s="418"/>
    </row>
    <row r="19" spans="1:10">
      <c r="A19" s="12"/>
      <c r="B19" s="46"/>
      <c r="C19" s="46"/>
      <c r="D19" s="46"/>
      <c r="E19" s="46"/>
      <c r="F19" s="46"/>
      <c r="G19" s="46"/>
      <c r="H19" s="46"/>
      <c r="I19" s="46"/>
      <c r="J19" s="47"/>
    </row>
    <row r="20" spans="1:10" ht="15.75">
      <c r="A20" s="419"/>
      <c r="B20" s="420"/>
      <c r="C20" s="420"/>
      <c r="D20" s="420"/>
      <c r="E20" s="420"/>
      <c r="F20" s="420"/>
      <c r="G20" s="420"/>
      <c r="H20" s="420"/>
      <c r="I20" s="420"/>
      <c r="J20" s="421"/>
    </row>
    <row r="21" spans="1:10" ht="18.75">
      <c r="A21" s="22"/>
      <c r="B21" s="23"/>
      <c r="C21" s="23"/>
      <c r="D21" s="23"/>
      <c r="E21" s="23"/>
      <c r="F21" s="23"/>
      <c r="G21" s="23"/>
      <c r="H21" s="23"/>
      <c r="I21" s="23"/>
      <c r="J21" s="24"/>
    </row>
    <row r="22" spans="1:10" ht="23.25" customHeight="1">
      <c r="A22" s="410"/>
      <c r="B22" s="411"/>
      <c r="C22" s="411"/>
      <c r="D22" s="411"/>
      <c r="E22" s="411"/>
      <c r="F22" s="411"/>
      <c r="G22" s="411"/>
      <c r="H22" s="411"/>
      <c r="I22" s="411"/>
      <c r="J22" s="412"/>
    </row>
    <row r="23" spans="1:10" ht="18.75">
      <c r="A23" s="22"/>
      <c r="B23" s="23"/>
      <c r="C23" s="23"/>
      <c r="D23" s="23"/>
      <c r="E23" s="23"/>
      <c r="F23" s="23"/>
      <c r="G23" s="23"/>
      <c r="H23" s="23"/>
      <c r="I23" s="23"/>
      <c r="J23" s="24"/>
    </row>
    <row r="24" spans="1:10" ht="18.75">
      <c r="A24" s="22"/>
      <c r="B24" s="23"/>
      <c r="C24" s="23"/>
      <c r="D24" s="23"/>
      <c r="E24" s="23"/>
      <c r="F24" s="23"/>
      <c r="G24" s="23"/>
      <c r="H24" s="23"/>
      <c r="I24" s="23"/>
      <c r="J24" s="24"/>
    </row>
    <row r="25" spans="1:10">
      <c r="A25" s="12"/>
      <c r="J25" s="14"/>
    </row>
    <row r="26" spans="1:10">
      <c r="A26" s="12"/>
      <c r="J26" s="14"/>
    </row>
    <row r="27" spans="1:10">
      <c r="A27" s="12"/>
      <c r="J27" s="14"/>
    </row>
    <row r="28" spans="1:10">
      <c r="A28" s="413"/>
      <c r="B28" s="414"/>
      <c r="C28" s="414"/>
      <c r="D28" s="414"/>
      <c r="E28" s="414"/>
      <c r="F28" s="414"/>
      <c r="G28" s="414"/>
      <c r="H28" s="414"/>
      <c r="I28" s="414"/>
      <c r="J28" s="415"/>
    </row>
    <row r="29" spans="1:10">
      <c r="A29" s="25"/>
      <c r="B29" s="26"/>
      <c r="C29" s="26"/>
      <c r="D29" s="26"/>
      <c r="E29" s="26"/>
      <c r="F29" s="26"/>
      <c r="G29" s="26"/>
      <c r="H29" s="26"/>
      <c r="I29" s="26"/>
      <c r="J29" s="27"/>
    </row>
    <row r="30" spans="1:10" s="31" customFormat="1">
      <c r="A30" s="28"/>
      <c r="B30" s="240"/>
      <c r="C30" s="29"/>
      <c r="D30" s="29"/>
      <c r="E30" s="29"/>
      <c r="F30" s="29"/>
      <c r="G30" s="29"/>
      <c r="H30" s="29"/>
      <c r="I30" s="29"/>
      <c r="J30" s="30"/>
    </row>
    <row r="31" spans="1:10" s="31" customFormat="1">
      <c r="A31" s="28"/>
      <c r="B31" s="29"/>
      <c r="C31" s="29"/>
      <c r="D31" s="29"/>
      <c r="E31" s="29"/>
      <c r="F31" s="29"/>
      <c r="G31" s="29"/>
      <c r="H31" s="29"/>
      <c r="I31" s="29"/>
      <c r="J31" s="30"/>
    </row>
    <row r="32" spans="1:10" s="37" customFormat="1">
      <c r="A32" s="32"/>
      <c r="B32" s="33"/>
      <c r="C32" s="34"/>
      <c r="D32" s="35"/>
      <c r="E32" s="35"/>
      <c r="F32" s="35"/>
      <c r="G32" s="35"/>
      <c r="H32" s="35"/>
      <c r="I32" s="35"/>
      <c r="J32" s="36"/>
    </row>
    <row r="33" spans="1:10" s="37" customFormat="1">
      <c r="A33" s="32"/>
      <c r="B33" s="33"/>
      <c r="C33" s="34"/>
      <c r="D33" s="35"/>
      <c r="E33" s="35"/>
      <c r="F33" s="35"/>
      <c r="G33" s="35"/>
      <c r="H33" s="35"/>
      <c r="I33" s="35"/>
      <c r="J33" s="36"/>
    </row>
    <row r="34" spans="1:10" s="37" customFormat="1">
      <c r="A34" s="32"/>
      <c r="B34" s="68"/>
      <c r="C34" s="69"/>
      <c r="D34" s="70"/>
      <c r="E34" s="70"/>
      <c r="F34" s="70"/>
      <c r="G34" s="70"/>
      <c r="H34" s="70"/>
      <c r="I34" s="35"/>
      <c r="J34" s="36"/>
    </row>
    <row r="35" spans="1:10" s="37" customFormat="1">
      <c r="A35" s="32"/>
      <c r="B35" s="68"/>
      <c r="C35" s="69"/>
      <c r="D35" s="70"/>
      <c r="E35" s="70"/>
      <c r="F35" s="70"/>
      <c r="G35" s="70"/>
      <c r="H35" s="70"/>
      <c r="I35" s="35"/>
      <c r="J35" s="36"/>
    </row>
    <row r="36" spans="1:10" s="37" customFormat="1">
      <c r="A36" s="32"/>
      <c r="B36" s="68"/>
      <c r="C36" s="69"/>
      <c r="D36" s="70"/>
      <c r="E36" s="70"/>
      <c r="F36" s="70"/>
      <c r="G36" s="70"/>
      <c r="H36" s="70"/>
      <c r="I36" s="35"/>
      <c r="J36" s="36"/>
    </row>
    <row r="37" spans="1:10" s="37" customFormat="1">
      <c r="A37" s="32"/>
      <c r="B37" s="68"/>
      <c r="C37" s="69"/>
      <c r="D37" s="70"/>
      <c r="E37" s="70"/>
      <c r="F37" s="70"/>
      <c r="G37" s="70"/>
      <c r="H37" s="70"/>
      <c r="I37" s="35"/>
      <c r="J37" s="36"/>
    </row>
    <row r="38" spans="1:10" s="37" customFormat="1">
      <c r="A38" s="32"/>
      <c r="B38" s="68"/>
      <c r="C38" s="69"/>
      <c r="D38" s="70"/>
      <c r="E38" s="70"/>
      <c r="F38" s="70"/>
      <c r="G38" s="70"/>
      <c r="H38" s="70"/>
      <c r="I38" s="35"/>
      <c r="J38" s="36"/>
    </row>
    <row r="39" spans="1:10" s="37" customFormat="1">
      <c r="A39" s="32"/>
      <c r="B39" s="68"/>
      <c r="C39" s="69"/>
      <c r="D39" s="70"/>
      <c r="E39" s="70"/>
      <c r="F39" s="70"/>
      <c r="G39" s="70"/>
      <c r="H39" s="70"/>
      <c r="I39" s="35"/>
      <c r="J39" s="36"/>
    </row>
    <row r="40" spans="1:10" s="37" customFormat="1">
      <c r="A40" s="32"/>
      <c r="B40" s="33"/>
      <c r="C40" s="34"/>
      <c r="D40" s="35"/>
      <c r="E40" s="35"/>
      <c r="F40" s="35"/>
      <c r="G40" s="35"/>
      <c r="H40" s="35"/>
      <c r="I40" s="35"/>
      <c r="J40" s="36"/>
    </row>
    <row r="41" spans="1:10" s="37" customFormat="1">
      <c r="A41" s="32"/>
      <c r="B41" s="33"/>
      <c r="C41" s="34"/>
      <c r="D41" s="35"/>
      <c r="E41" s="35"/>
      <c r="F41" s="35"/>
      <c r="G41" s="35"/>
      <c r="H41" s="35"/>
      <c r="I41" s="35"/>
      <c r="J41" s="36"/>
    </row>
    <row r="42" spans="1:10" s="37" customFormat="1">
      <c r="A42" s="32"/>
      <c r="B42" s="33"/>
      <c r="C42" s="34"/>
      <c r="D42" s="35"/>
      <c r="E42" s="35"/>
      <c r="F42" s="35"/>
      <c r="G42" s="35"/>
      <c r="H42" s="35"/>
      <c r="I42" s="35"/>
      <c r="J42" s="36"/>
    </row>
    <row r="43" spans="1:10" s="31" customFormat="1">
      <c r="A43" s="28"/>
      <c r="J43" s="30"/>
    </row>
    <row r="44" spans="1:10">
      <c r="A44" s="12"/>
      <c r="J44" s="14"/>
    </row>
    <row r="45" spans="1:10">
      <c r="A45" s="404"/>
      <c r="B45" s="405"/>
      <c r="C45" s="405"/>
      <c r="D45" s="405"/>
      <c r="E45" s="405"/>
      <c r="F45" s="405"/>
      <c r="G45" s="405"/>
      <c r="H45" s="405"/>
      <c r="I45" s="405"/>
      <c r="J45" s="406"/>
    </row>
    <row r="46" spans="1:10">
      <c r="A46" s="12"/>
      <c r="J46" s="14"/>
    </row>
    <row r="47" spans="1:10" ht="18.75" customHeight="1">
      <c r="A47" s="404"/>
      <c r="B47" s="405"/>
      <c r="C47" s="405"/>
      <c r="D47" s="405"/>
      <c r="E47" s="405"/>
      <c r="F47" s="405"/>
      <c r="G47" s="405"/>
      <c r="H47" s="405"/>
      <c r="I47" s="405"/>
      <c r="J47" s="406"/>
    </row>
    <row r="48" spans="1:10">
      <c r="A48" s="38"/>
      <c r="B48" s="13"/>
      <c r="C48" s="13"/>
      <c r="D48" s="13"/>
      <c r="E48" s="13"/>
      <c r="F48" s="13"/>
      <c r="G48" s="13"/>
      <c r="H48" s="13"/>
      <c r="I48" s="13"/>
      <c r="J48" s="14"/>
    </row>
    <row r="49" spans="1:10">
      <c r="A49" s="12"/>
      <c r="B49" s="13"/>
      <c r="C49" s="13"/>
      <c r="D49" s="13"/>
      <c r="E49" s="13"/>
      <c r="F49" s="13"/>
      <c r="G49" s="13"/>
      <c r="H49" s="13"/>
      <c r="I49" s="13"/>
      <c r="J49" s="14"/>
    </row>
    <row r="50" spans="1:10">
      <c r="A50" s="12"/>
      <c r="B50" s="13"/>
      <c r="C50" s="13"/>
      <c r="D50" s="13"/>
      <c r="E50" s="13"/>
      <c r="F50" s="13"/>
      <c r="G50" s="13"/>
      <c r="H50" s="13"/>
      <c r="I50" s="13"/>
      <c r="J50" s="14"/>
    </row>
    <row r="51" spans="1:10">
      <c r="A51" s="12"/>
      <c r="B51" s="13"/>
      <c r="C51" s="13"/>
      <c r="D51" s="13"/>
      <c r="E51" s="13"/>
      <c r="F51" s="13"/>
      <c r="G51" s="13"/>
      <c r="H51" s="13"/>
      <c r="I51" s="13"/>
      <c r="J51" s="14"/>
    </row>
    <row r="52" spans="1:10" ht="13.5" thickBot="1">
      <c r="A52" s="39"/>
      <c r="B52" s="40"/>
      <c r="C52" s="40"/>
      <c r="D52" s="40"/>
      <c r="E52" s="40"/>
      <c r="F52" s="40"/>
      <c r="G52" s="40"/>
      <c r="H52" s="40"/>
      <c r="I52" s="40"/>
      <c r="J52" s="41"/>
    </row>
    <row r="53" spans="1:10" ht="13.5" thickTop="1"/>
  </sheetData>
  <mergeCells count="9">
    <mergeCell ref="A45:J45"/>
    <mergeCell ref="A47:J47"/>
    <mergeCell ref="A9:J9"/>
    <mergeCell ref="A11:J11"/>
    <mergeCell ref="A22:J22"/>
    <mergeCell ref="A28:J28"/>
    <mergeCell ref="A18:J18"/>
    <mergeCell ref="A20:J20"/>
    <mergeCell ref="A14:J14"/>
  </mergeCells>
  <phoneticPr fontId="21" type="noConversion"/>
  <pageMargins left="0.90551181102362199" right="0.511811023622047" top="0.511811023622047" bottom="0.90551181102362199" header="0" footer="3.9370078740157501E-2"/>
  <pageSetup paperSize="9" orientation="portrait" r:id="rId1"/>
  <headerFooter alignWithMargins="0">
    <oddHeader>&amp;CRFP-EAH-2015-005&amp;RCover Page</oddHeader>
    <oddFooter>&amp;LCompany Name________________________Company Representative_________________&amp;C&amp;P of &amp;N&amp;RSignature_________________--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I185"/>
  <sheetViews>
    <sheetView tabSelected="1" view="pageBreakPreview" topLeftCell="A169" zoomScale="120" zoomScaleNormal="120" zoomScaleSheetLayoutView="120" zoomScalePageLayoutView="80" workbookViewId="0">
      <selection activeCell="E6" sqref="E6"/>
    </sheetView>
  </sheetViews>
  <sheetFormatPr defaultColWidth="9.140625" defaultRowHeight="15"/>
  <cols>
    <col min="1" max="1" width="7.28515625" style="172" customWidth="1"/>
    <col min="2" max="2" width="63.85546875" style="152" customWidth="1"/>
    <col min="3" max="3" width="12.85546875" style="172" customWidth="1"/>
    <col min="4" max="4" width="12.140625" style="172" customWidth="1"/>
    <col min="5" max="5" width="15.140625" style="150" customWidth="1"/>
    <col min="6" max="6" width="17.5703125" style="150" customWidth="1"/>
    <col min="7" max="7" width="18.42578125" style="152" customWidth="1"/>
    <col min="8" max="16384" width="9.140625" style="152"/>
  </cols>
  <sheetData>
    <row r="1" spans="1:8" s="151" customFormat="1" ht="17.25" customHeight="1">
      <c r="A1" s="425" t="s">
        <v>398</v>
      </c>
      <c r="B1" s="426"/>
      <c r="C1" s="426"/>
      <c r="D1" s="426"/>
      <c r="E1" s="426"/>
      <c r="F1" s="426"/>
    </row>
    <row r="2" spans="1:8" s="169" customFormat="1" ht="21" customHeight="1">
      <c r="A2" s="178" t="s">
        <v>21</v>
      </c>
      <c r="B2" s="179" t="s">
        <v>10</v>
      </c>
      <c r="C2" s="178" t="s">
        <v>22</v>
      </c>
      <c r="D2" s="178" t="s">
        <v>11</v>
      </c>
      <c r="E2" s="139" t="s">
        <v>23</v>
      </c>
      <c r="F2" s="139" t="s">
        <v>7</v>
      </c>
    </row>
    <row r="3" spans="1:8" s="48" customFormat="1" ht="28.5">
      <c r="A3" s="100" t="s">
        <v>222</v>
      </c>
      <c r="B3" s="101" t="s">
        <v>221</v>
      </c>
      <c r="C3" s="102"/>
      <c r="D3" s="103"/>
      <c r="E3" s="180"/>
      <c r="F3" s="104"/>
    </row>
    <row r="4" spans="1:8" s="50" customFormat="1" ht="18.75" customHeight="1">
      <c r="A4" s="72"/>
      <c r="B4" s="269" t="s">
        <v>196</v>
      </c>
      <c r="C4" s="278"/>
      <c r="D4" s="247"/>
      <c r="E4" s="246"/>
      <c r="F4" s="105">
        <f t="shared" ref="F4:F11" si="0">$C4*E4</f>
        <v>0</v>
      </c>
      <c r="H4" s="55"/>
    </row>
    <row r="5" spans="1:8" s="50" customFormat="1" ht="20.25" customHeight="1">
      <c r="A5" s="72" t="s">
        <v>42</v>
      </c>
      <c r="B5" s="270" t="s">
        <v>197</v>
      </c>
      <c r="C5" s="287">
        <v>88</v>
      </c>
      <c r="D5" s="288" t="s">
        <v>203</v>
      </c>
      <c r="E5" s="289"/>
      <c r="F5" s="105">
        <f t="shared" si="0"/>
        <v>0</v>
      </c>
      <c r="H5" s="55"/>
    </row>
    <row r="6" spans="1:8" s="50" customFormat="1" ht="18" customHeight="1">
      <c r="A6" s="72"/>
      <c r="B6" s="271" t="s">
        <v>14</v>
      </c>
      <c r="C6" s="290"/>
      <c r="D6" s="291"/>
      <c r="E6" s="289"/>
      <c r="F6" s="105">
        <f t="shared" si="0"/>
        <v>0</v>
      </c>
      <c r="H6" s="55"/>
    </row>
    <row r="7" spans="1:8" s="50" customFormat="1" ht="18" customHeight="1">
      <c r="A7" s="72"/>
      <c r="B7" s="272" t="s">
        <v>198</v>
      </c>
      <c r="C7" s="292">
        <v>585</v>
      </c>
      <c r="D7" s="281" t="s">
        <v>204</v>
      </c>
      <c r="E7" s="289"/>
      <c r="F7" s="105">
        <f t="shared" si="0"/>
        <v>0</v>
      </c>
      <c r="H7" s="55"/>
    </row>
    <row r="8" spans="1:8" s="50" customFormat="1" ht="18" customHeight="1">
      <c r="A8" s="72" t="s">
        <v>43</v>
      </c>
      <c r="B8" s="273" t="s">
        <v>199</v>
      </c>
      <c r="C8" s="282"/>
      <c r="D8" s="283"/>
      <c r="E8" s="289"/>
      <c r="F8" s="105">
        <f t="shared" si="0"/>
        <v>0</v>
      </c>
      <c r="H8" s="55"/>
    </row>
    <row r="9" spans="1:8" s="50" customFormat="1" ht="29.25" customHeight="1">
      <c r="A9" s="72"/>
      <c r="B9" s="274" t="s">
        <v>217</v>
      </c>
      <c r="C9" s="293">
        <v>924</v>
      </c>
      <c r="D9" s="284" t="s">
        <v>200</v>
      </c>
      <c r="E9" s="248"/>
      <c r="F9" s="297">
        <f t="shared" si="0"/>
        <v>0</v>
      </c>
      <c r="H9" s="55"/>
    </row>
    <row r="10" spans="1:8" s="50" customFormat="1" ht="16.5" customHeight="1">
      <c r="A10" s="72" t="s">
        <v>44</v>
      </c>
      <c r="B10" s="273" t="s">
        <v>201</v>
      </c>
      <c r="C10" s="282"/>
      <c r="D10" s="294"/>
      <c r="E10" s="289"/>
      <c r="F10" s="297">
        <f t="shared" si="0"/>
        <v>0</v>
      </c>
      <c r="H10" s="55"/>
    </row>
    <row r="11" spans="1:8" s="50" customFormat="1" ht="34.15" customHeight="1">
      <c r="A11" s="72"/>
      <c r="B11" s="275" t="s">
        <v>202</v>
      </c>
      <c r="C11" s="285">
        <v>1756</v>
      </c>
      <c r="D11" s="286" t="s">
        <v>205</v>
      </c>
      <c r="E11" s="248"/>
      <c r="F11" s="297">
        <f t="shared" si="0"/>
        <v>0</v>
      </c>
      <c r="H11" s="55"/>
    </row>
    <row r="12" spans="1:8" s="42" customFormat="1" ht="18" customHeight="1">
      <c r="A12" s="62"/>
      <c r="B12" s="276" t="s">
        <v>18</v>
      </c>
      <c r="C12" s="279"/>
      <c r="D12" s="268"/>
      <c r="E12" s="45"/>
      <c r="F12" s="142">
        <f>C12*E12</f>
        <v>0</v>
      </c>
    </row>
    <row r="13" spans="1:8" s="59" customFormat="1" ht="181.5" customHeight="1">
      <c r="A13" s="183" t="s">
        <v>165</v>
      </c>
      <c r="B13" s="44" t="s">
        <v>170</v>
      </c>
      <c r="C13" s="280">
        <v>2</v>
      </c>
      <c r="D13" s="277" t="s">
        <v>17</v>
      </c>
      <c r="E13" s="255"/>
      <c r="F13" s="256">
        <f>C13*E13</f>
        <v>0</v>
      </c>
    </row>
    <row r="14" spans="1:8" s="141" customFormat="1" ht="21" customHeight="1">
      <c r="A14" s="158" t="s">
        <v>53</v>
      </c>
      <c r="B14" s="182" t="s">
        <v>138</v>
      </c>
      <c r="C14" s="160"/>
      <c r="D14" s="160"/>
      <c r="E14" s="67"/>
      <c r="F14" s="143">
        <f>$C14*E14</f>
        <v>0</v>
      </c>
    </row>
    <row r="15" spans="1:8" s="141" customFormat="1" ht="140.25" customHeight="1">
      <c r="A15" s="158" t="s">
        <v>57</v>
      </c>
      <c r="B15" s="176" t="s">
        <v>216</v>
      </c>
      <c r="C15" s="160">
        <v>1</v>
      </c>
      <c r="D15" s="160" t="s">
        <v>8</v>
      </c>
      <c r="E15" s="67"/>
      <c r="F15" s="143">
        <f>$C15*E15</f>
        <v>0</v>
      </c>
    </row>
    <row r="16" spans="1:8" s="141" customFormat="1" ht="16.5" customHeight="1">
      <c r="A16" s="158" t="s">
        <v>58</v>
      </c>
      <c r="B16" s="176" t="s">
        <v>220</v>
      </c>
      <c r="C16" s="160">
        <v>5</v>
      </c>
      <c r="D16" s="160" t="s">
        <v>8</v>
      </c>
      <c r="E16" s="67"/>
      <c r="F16" s="143">
        <f>$C16*E16</f>
        <v>0</v>
      </c>
    </row>
    <row r="17" spans="1:6" s="141" customFormat="1" ht="34.15" customHeight="1">
      <c r="A17" s="158"/>
      <c r="B17" s="164" t="s">
        <v>86</v>
      </c>
      <c r="C17" s="160"/>
      <c r="D17" s="160"/>
      <c r="E17" s="67"/>
      <c r="F17" s="143">
        <f>$C17*E17</f>
        <v>0</v>
      </c>
    </row>
    <row r="18" spans="1:6" s="141" customFormat="1" ht="17.25" customHeight="1">
      <c r="A18" s="158" t="s">
        <v>60</v>
      </c>
      <c r="B18" s="176" t="s">
        <v>139</v>
      </c>
      <c r="C18" s="160">
        <v>72</v>
      </c>
      <c r="D18" s="160" t="s">
        <v>49</v>
      </c>
      <c r="E18" s="67"/>
      <c r="F18" s="143">
        <f>$C18*E18</f>
        <v>0</v>
      </c>
    </row>
    <row r="19" spans="1:6" ht="29.25" thickBot="1">
      <c r="A19" s="155"/>
      <c r="B19" s="156" t="s">
        <v>140</v>
      </c>
      <c r="C19" s="155"/>
      <c r="D19" s="155"/>
      <c r="E19" s="73"/>
      <c r="F19" s="296">
        <f>SUM(F5:F18)</f>
        <v>0</v>
      </c>
    </row>
    <row r="20" spans="1:6">
      <c r="A20" s="153"/>
      <c r="B20" s="157"/>
      <c r="C20" s="153"/>
      <c r="D20" s="153"/>
      <c r="E20" s="61"/>
      <c r="F20" s="154"/>
    </row>
    <row r="21" spans="1:6" s="141" customFormat="1" ht="13.5" customHeight="1">
      <c r="A21" s="249"/>
      <c r="B21" s="250"/>
      <c r="C21" s="251"/>
      <c r="D21" s="251"/>
      <c r="E21" s="244"/>
      <c r="F21" s="148"/>
    </row>
    <row r="22" spans="1:6" s="48" customFormat="1" ht="15" customHeight="1">
      <c r="A22" s="181" t="s">
        <v>44</v>
      </c>
      <c r="B22" s="106" t="s">
        <v>95</v>
      </c>
      <c r="C22" s="107"/>
      <c r="D22" s="108"/>
      <c r="E22" s="67"/>
      <c r="F22" s="109"/>
    </row>
    <row r="23" spans="1:6" s="186" customFormat="1" ht="47.25" customHeight="1">
      <c r="A23" s="184"/>
      <c r="B23" s="43" t="s">
        <v>190</v>
      </c>
      <c r="C23" s="185"/>
      <c r="D23" s="170"/>
      <c r="E23" s="67"/>
      <c r="F23" s="170"/>
    </row>
    <row r="24" spans="1:6" s="49" customFormat="1" ht="18.75" customHeight="1">
      <c r="A24" s="110" t="s">
        <v>51</v>
      </c>
      <c r="B24" s="162" t="s">
        <v>24</v>
      </c>
      <c r="C24" s="111"/>
      <c r="D24" s="110"/>
      <c r="E24" s="67"/>
      <c r="F24" s="112"/>
    </row>
    <row r="25" spans="1:6" s="49" customFormat="1" ht="47.25" customHeight="1">
      <c r="A25" s="110"/>
      <c r="B25" s="95" t="s">
        <v>96</v>
      </c>
      <c r="C25" s="111"/>
      <c r="D25" s="110"/>
      <c r="E25" s="67"/>
      <c r="F25" s="112"/>
    </row>
    <row r="26" spans="1:6" s="49" customFormat="1" ht="17.25" customHeight="1">
      <c r="A26" s="110" t="s">
        <v>57</v>
      </c>
      <c r="B26" s="88" t="s">
        <v>141</v>
      </c>
      <c r="C26" s="245">
        <f>28.8</f>
        <v>28.8</v>
      </c>
      <c r="D26" s="110" t="s">
        <v>19</v>
      </c>
      <c r="E26" s="67"/>
      <c r="F26" s="112">
        <f>C26*E26</f>
        <v>0</v>
      </c>
    </row>
    <row r="27" spans="1:6" s="49" customFormat="1" ht="21" customHeight="1">
      <c r="A27" s="110" t="s">
        <v>52</v>
      </c>
      <c r="B27" s="96" t="s">
        <v>97</v>
      </c>
      <c r="C27" s="111"/>
      <c r="D27" s="110"/>
      <c r="E27" s="67"/>
      <c r="F27" s="112"/>
    </row>
    <row r="28" spans="1:6" s="49" customFormat="1" ht="21" customHeight="1">
      <c r="A28" s="110" t="s">
        <v>57</v>
      </c>
      <c r="B28" s="88" t="s">
        <v>98</v>
      </c>
      <c r="C28" s="111">
        <v>257</v>
      </c>
      <c r="D28" s="110" t="s">
        <v>3</v>
      </c>
      <c r="E28" s="67"/>
      <c r="F28" s="112">
        <f>C28*E28</f>
        <v>0</v>
      </c>
    </row>
    <row r="29" spans="1:6" s="49" customFormat="1" ht="21" customHeight="1">
      <c r="A29" s="110" t="s">
        <v>53</v>
      </c>
      <c r="B29" s="96" t="s">
        <v>99</v>
      </c>
      <c r="C29" s="111"/>
      <c r="D29" s="110"/>
      <c r="E29" s="67"/>
      <c r="F29" s="112"/>
    </row>
    <row r="30" spans="1:6" s="49" customFormat="1" ht="21" customHeight="1">
      <c r="A30" s="110" t="s">
        <v>57</v>
      </c>
      <c r="B30" s="88" t="s">
        <v>100</v>
      </c>
      <c r="C30" s="245">
        <v>14.4</v>
      </c>
      <c r="D30" s="110" t="s">
        <v>19</v>
      </c>
      <c r="E30" s="67"/>
      <c r="F30" s="112">
        <f>C30*E30</f>
        <v>0</v>
      </c>
    </row>
    <row r="31" spans="1:6" s="49" customFormat="1" ht="21" customHeight="1">
      <c r="A31" s="110" t="s">
        <v>58</v>
      </c>
      <c r="B31" s="88" t="s">
        <v>101</v>
      </c>
      <c r="C31" s="245">
        <v>14.4</v>
      </c>
      <c r="D31" s="110" t="s">
        <v>48</v>
      </c>
      <c r="E31" s="67"/>
      <c r="F31" s="112">
        <f>C31*E31</f>
        <v>0</v>
      </c>
    </row>
    <row r="32" spans="1:6" s="48" customFormat="1" ht="16.5" customHeight="1">
      <c r="A32" s="113" t="s">
        <v>54</v>
      </c>
      <c r="B32" s="114" t="s">
        <v>189</v>
      </c>
      <c r="C32" s="107"/>
      <c r="D32" s="108"/>
      <c r="E32" s="67"/>
      <c r="F32" s="109"/>
    </row>
    <row r="33" spans="1:6" s="49" customFormat="1" ht="21.6" customHeight="1">
      <c r="A33" s="115"/>
      <c r="B33" s="116" t="s">
        <v>102</v>
      </c>
      <c r="C33" s="117"/>
      <c r="D33" s="115"/>
      <c r="E33" s="67"/>
      <c r="F33" s="118"/>
    </row>
    <row r="34" spans="1:6" s="49" customFormat="1" ht="49.5" customHeight="1">
      <c r="A34" s="110" t="s">
        <v>57</v>
      </c>
      <c r="B34" s="88" t="s">
        <v>103</v>
      </c>
      <c r="C34" s="49">
        <v>8.1</v>
      </c>
      <c r="D34" s="110" t="s">
        <v>19</v>
      </c>
      <c r="E34" s="67"/>
      <c r="F34" s="112">
        <f>C34*E34</f>
        <v>0</v>
      </c>
    </row>
    <row r="35" spans="1:6" s="49" customFormat="1" ht="19.149999999999999" customHeight="1">
      <c r="A35" s="110"/>
      <c r="B35" s="95" t="s">
        <v>104</v>
      </c>
      <c r="C35" s="239"/>
      <c r="D35" s="110"/>
      <c r="E35" s="67"/>
      <c r="F35" s="112"/>
    </row>
    <row r="36" spans="1:6" s="49" customFormat="1" ht="21" customHeight="1">
      <c r="A36" s="110" t="s">
        <v>60</v>
      </c>
      <c r="B36" s="88" t="s">
        <v>168</v>
      </c>
      <c r="C36" s="239">
        <v>0.40500000000000003</v>
      </c>
      <c r="D36" s="110" t="s">
        <v>19</v>
      </c>
      <c r="E36" s="67"/>
      <c r="F36" s="112">
        <f>C36*E36</f>
        <v>0</v>
      </c>
    </row>
    <row r="37" spans="1:6" s="49" customFormat="1" ht="22.9" customHeight="1">
      <c r="A37" s="110" t="s">
        <v>64</v>
      </c>
      <c r="B37" s="88" t="s">
        <v>167</v>
      </c>
      <c r="C37" s="239">
        <v>1</v>
      </c>
      <c r="D37" s="110" t="s">
        <v>19</v>
      </c>
      <c r="E37" s="67"/>
      <c r="F37" s="112">
        <f>C37*E37</f>
        <v>0</v>
      </c>
    </row>
    <row r="38" spans="1:6" s="49" customFormat="1" ht="37.15" customHeight="1">
      <c r="A38" s="110" t="s">
        <v>59</v>
      </c>
      <c r="B38" s="88" t="s">
        <v>105</v>
      </c>
      <c r="C38" s="239">
        <v>16</v>
      </c>
      <c r="D38" s="110" t="s">
        <v>20</v>
      </c>
      <c r="E38" s="67"/>
      <c r="F38" s="112">
        <f>C38*E38</f>
        <v>0</v>
      </c>
    </row>
    <row r="39" spans="1:6" s="49" customFormat="1" ht="17.25" customHeight="1">
      <c r="A39" s="110"/>
      <c r="B39" s="95" t="s">
        <v>50</v>
      </c>
      <c r="C39" s="239"/>
      <c r="D39" s="110"/>
      <c r="E39" s="67"/>
      <c r="F39" s="112"/>
    </row>
    <row r="40" spans="1:6" s="49" customFormat="1" ht="17.25" customHeight="1">
      <c r="A40" s="110" t="s">
        <v>61</v>
      </c>
      <c r="B40" s="88" t="s">
        <v>106</v>
      </c>
      <c r="C40" s="239">
        <v>35</v>
      </c>
      <c r="D40" s="110" t="s">
        <v>20</v>
      </c>
      <c r="E40" s="67"/>
      <c r="F40" s="112">
        <f>C40*E40</f>
        <v>0</v>
      </c>
    </row>
    <row r="41" spans="1:6" s="49" customFormat="1" ht="35.450000000000003" customHeight="1">
      <c r="A41" s="110"/>
      <c r="B41" s="92" t="s">
        <v>107</v>
      </c>
      <c r="C41" s="239"/>
      <c r="D41" s="110"/>
      <c r="E41" s="67"/>
      <c r="F41" s="112"/>
    </row>
    <row r="42" spans="1:6" s="49" customFormat="1" ht="18" customHeight="1">
      <c r="A42" s="110" t="s">
        <v>62</v>
      </c>
      <c r="B42" s="88" t="s">
        <v>108</v>
      </c>
      <c r="C42" s="239">
        <v>45.6</v>
      </c>
      <c r="D42" s="110" t="s">
        <v>20</v>
      </c>
      <c r="E42" s="67"/>
      <c r="F42" s="112">
        <f>C42*E42</f>
        <v>0</v>
      </c>
    </row>
    <row r="43" spans="1:6" s="49" customFormat="1" ht="20.45" customHeight="1">
      <c r="A43" s="110"/>
      <c r="B43" s="95" t="s">
        <v>109</v>
      </c>
      <c r="C43" s="239"/>
      <c r="D43" s="110"/>
      <c r="E43" s="67"/>
      <c r="F43" s="112"/>
    </row>
    <row r="44" spans="1:6" s="49" customFormat="1" ht="37.15" customHeight="1">
      <c r="A44" s="110" t="s">
        <v>63</v>
      </c>
      <c r="B44" s="88" t="s">
        <v>110</v>
      </c>
      <c r="C44" s="239">
        <v>17</v>
      </c>
      <c r="D44" s="110" t="s">
        <v>17</v>
      </c>
      <c r="E44" s="67"/>
      <c r="F44" s="112">
        <f>C44*E44</f>
        <v>0</v>
      </c>
    </row>
    <row r="45" spans="1:6" s="49" customFormat="1" ht="32.450000000000003" customHeight="1">
      <c r="A45" s="110" t="s">
        <v>67</v>
      </c>
      <c r="B45" s="88" t="s">
        <v>111</v>
      </c>
      <c r="C45" s="239">
        <v>1</v>
      </c>
      <c r="D45" s="110" t="s">
        <v>12</v>
      </c>
      <c r="E45" s="67"/>
      <c r="F45" s="112">
        <f>C45*E45</f>
        <v>0</v>
      </c>
    </row>
    <row r="46" spans="1:6" s="51" customFormat="1" ht="33" customHeight="1">
      <c r="A46" s="119" t="s">
        <v>68</v>
      </c>
      <c r="B46" s="120" t="s">
        <v>112</v>
      </c>
      <c r="C46" s="49">
        <v>1</v>
      </c>
      <c r="D46" s="119" t="s">
        <v>12</v>
      </c>
      <c r="E46" s="67"/>
      <c r="F46" s="121">
        <f>$C46*E46</f>
        <v>0</v>
      </c>
    </row>
    <row r="47" spans="1:6" s="50" customFormat="1" ht="36.75" customHeight="1">
      <c r="A47" s="74"/>
      <c r="B47" s="75" t="s">
        <v>142</v>
      </c>
      <c r="C47" s="76"/>
      <c r="D47" s="77"/>
      <c r="E47" s="78"/>
      <c r="F47" s="79">
        <f>SUM(F26:F46)</f>
        <v>0</v>
      </c>
    </row>
    <row r="48" spans="1:6" s="59" customFormat="1" ht="19.149999999999999" customHeight="1">
      <c r="A48" s="129" t="s">
        <v>209</v>
      </c>
      <c r="B48" s="130" t="s">
        <v>145</v>
      </c>
      <c r="C48" s="131"/>
      <c r="D48" s="131"/>
      <c r="E48" s="132"/>
      <c r="F48" s="133"/>
    </row>
    <row r="49" spans="1:6" s="59" customFormat="1" ht="18.600000000000001" customHeight="1">
      <c r="A49" s="89" t="s">
        <v>51</v>
      </c>
      <c r="B49" s="90" t="s">
        <v>188</v>
      </c>
      <c r="C49" s="62"/>
      <c r="D49" s="62"/>
      <c r="E49" s="91"/>
      <c r="F49" s="87"/>
    </row>
    <row r="50" spans="1:6" s="59" customFormat="1" ht="19.149999999999999" customHeight="1">
      <c r="A50" s="63"/>
      <c r="B50" s="92" t="s">
        <v>113</v>
      </c>
      <c r="C50" s="62"/>
      <c r="D50" s="62"/>
      <c r="E50" s="91"/>
      <c r="F50" s="87"/>
    </row>
    <row r="51" spans="1:6" s="59" customFormat="1" ht="34.15" customHeight="1">
      <c r="A51" s="63" t="s">
        <v>57</v>
      </c>
      <c r="B51" s="44" t="s">
        <v>146</v>
      </c>
      <c r="C51" s="62">
        <v>2.7</v>
      </c>
      <c r="D51" s="62" t="s">
        <v>48</v>
      </c>
      <c r="E51" s="80"/>
      <c r="F51" s="142">
        <f>C51*E51</f>
        <v>0</v>
      </c>
    </row>
    <row r="52" spans="1:6" s="59" customFormat="1" ht="34.5" customHeight="1">
      <c r="A52" s="63" t="s">
        <v>58</v>
      </c>
      <c r="B52" s="44" t="s">
        <v>147</v>
      </c>
      <c r="C52" s="62">
        <v>9.3000000000000007</v>
      </c>
      <c r="D52" s="62" t="s">
        <v>48</v>
      </c>
      <c r="E52" s="80"/>
      <c r="F52" s="142">
        <f>C52*E52</f>
        <v>0</v>
      </c>
    </row>
    <row r="53" spans="1:6" s="59" customFormat="1" ht="22.9" customHeight="1">
      <c r="A53" s="63" t="s">
        <v>60</v>
      </c>
      <c r="B53" s="44" t="s">
        <v>148</v>
      </c>
      <c r="C53" s="62">
        <v>6</v>
      </c>
      <c r="D53" s="62" t="s">
        <v>48</v>
      </c>
      <c r="E53" s="80"/>
      <c r="F53" s="142">
        <f>C53*E53</f>
        <v>0</v>
      </c>
    </row>
    <row r="54" spans="1:6" s="189" customFormat="1" ht="19.899999999999999" customHeight="1">
      <c r="A54" s="187"/>
      <c r="B54" s="191" t="s">
        <v>25</v>
      </c>
      <c r="C54" s="187"/>
      <c r="D54" s="187"/>
      <c r="E54" s="80"/>
      <c r="F54" s="142"/>
    </row>
    <row r="55" spans="1:6" s="189" customFormat="1" ht="22.5" customHeight="1">
      <c r="A55" s="187" t="s">
        <v>64</v>
      </c>
      <c r="B55" s="190" t="s">
        <v>26</v>
      </c>
      <c r="C55" s="187">
        <f>C52+C53-C57</f>
        <v>7.3000000000000007</v>
      </c>
      <c r="D55" s="187" t="s">
        <v>48</v>
      </c>
      <c r="E55" s="67"/>
      <c r="F55" s="142">
        <f>C55*E55</f>
        <v>0</v>
      </c>
    </row>
    <row r="56" spans="1:6" s="189" customFormat="1" ht="19.149999999999999" customHeight="1">
      <c r="A56" s="187"/>
      <c r="B56" s="191" t="s">
        <v>27</v>
      </c>
      <c r="C56" s="187"/>
      <c r="D56" s="187"/>
      <c r="E56" s="67">
        <v>0</v>
      </c>
      <c r="F56" s="142"/>
    </row>
    <row r="57" spans="1:6" s="189" customFormat="1" ht="31.9" customHeight="1">
      <c r="A57" s="187" t="s">
        <v>59</v>
      </c>
      <c r="B57" s="190" t="s">
        <v>28</v>
      </c>
      <c r="C57" s="187">
        <f>C67+C68+C70+C71+C72+C85*0.2</f>
        <v>8</v>
      </c>
      <c r="D57" s="187" t="s">
        <v>48</v>
      </c>
      <c r="E57" s="67"/>
      <c r="F57" s="142">
        <f>C57*E57</f>
        <v>0</v>
      </c>
    </row>
    <row r="58" spans="1:6" s="59" customFormat="1" ht="19.899999999999999" customHeight="1">
      <c r="A58" s="63"/>
      <c r="B58" s="92" t="s">
        <v>149</v>
      </c>
      <c r="C58" s="187"/>
      <c r="D58" s="62"/>
      <c r="E58" s="67">
        <v>0</v>
      </c>
      <c r="F58" s="142"/>
    </row>
    <row r="59" spans="1:6" s="59" customFormat="1" ht="33.6" customHeight="1">
      <c r="A59" s="63" t="s">
        <v>61</v>
      </c>
      <c r="B59" s="44" t="s">
        <v>150</v>
      </c>
      <c r="C59" s="187">
        <v>1.35</v>
      </c>
      <c r="D59" s="62" t="s">
        <v>48</v>
      </c>
      <c r="E59" s="67"/>
      <c r="F59" s="142">
        <f>C59*E59</f>
        <v>0</v>
      </c>
    </row>
    <row r="60" spans="1:6" s="59" customFormat="1" ht="24" customHeight="1">
      <c r="A60" s="63" t="s">
        <v>62</v>
      </c>
      <c r="B60" s="64" t="s">
        <v>151</v>
      </c>
      <c r="C60" s="187">
        <v>0.45</v>
      </c>
      <c r="D60" s="62" t="s">
        <v>48</v>
      </c>
      <c r="E60" s="67"/>
      <c r="F60" s="142">
        <f>C60*E60</f>
        <v>0</v>
      </c>
    </row>
    <row r="61" spans="1:6" s="59" customFormat="1" ht="22.15" customHeight="1">
      <c r="A61" s="63"/>
      <c r="B61" s="93" t="s">
        <v>16</v>
      </c>
      <c r="C61" s="187"/>
      <c r="D61" s="65"/>
      <c r="E61" s="67">
        <v>0</v>
      </c>
      <c r="F61" s="142"/>
    </row>
    <row r="62" spans="1:6" s="59" customFormat="1" ht="33.75" customHeight="1">
      <c r="A62" s="63" t="s">
        <v>63</v>
      </c>
      <c r="B62" s="94" t="s">
        <v>152</v>
      </c>
      <c r="C62" s="187">
        <v>9</v>
      </c>
      <c r="D62" s="62" t="s">
        <v>49</v>
      </c>
      <c r="E62" s="67"/>
      <c r="F62" s="142">
        <f>C62*E62</f>
        <v>0</v>
      </c>
    </row>
    <row r="63" spans="1:6" s="59" customFormat="1" ht="18.600000000000001" customHeight="1">
      <c r="A63" s="63"/>
      <c r="B63" s="93" t="s">
        <v>153</v>
      </c>
      <c r="C63" s="187"/>
      <c r="D63" s="65"/>
      <c r="E63" s="67">
        <v>0</v>
      </c>
      <c r="F63" s="66">
        <f>C63*E63</f>
        <v>0</v>
      </c>
    </row>
    <row r="64" spans="1:6" s="59" customFormat="1" ht="22.15" customHeight="1">
      <c r="A64" s="63" t="s">
        <v>67</v>
      </c>
      <c r="B64" s="64" t="s">
        <v>154</v>
      </c>
      <c r="C64" s="187">
        <v>9</v>
      </c>
      <c r="D64" s="62" t="s">
        <v>49</v>
      </c>
      <c r="E64" s="67"/>
      <c r="F64" s="142">
        <f>C64*E64</f>
        <v>0</v>
      </c>
    </row>
    <row r="65" spans="1:6" s="189" customFormat="1" ht="21.6" customHeight="1">
      <c r="A65" s="187"/>
      <c r="B65" s="191" t="s">
        <v>143</v>
      </c>
      <c r="C65" s="187"/>
      <c r="D65" s="187"/>
      <c r="E65" s="67">
        <v>0</v>
      </c>
      <c r="F65" s="142"/>
    </row>
    <row r="66" spans="1:6" s="189" customFormat="1" ht="24.6" customHeight="1">
      <c r="A66" s="187"/>
      <c r="B66" s="191" t="s">
        <v>30</v>
      </c>
      <c r="C66" s="187"/>
      <c r="D66" s="187"/>
      <c r="E66" s="67">
        <v>0</v>
      </c>
      <c r="F66" s="142"/>
    </row>
    <row r="67" spans="1:6" s="189" customFormat="1" ht="24" customHeight="1">
      <c r="A67" s="187" t="s">
        <v>68</v>
      </c>
      <c r="B67" s="190" t="s">
        <v>124</v>
      </c>
      <c r="C67" s="187">
        <v>0.56999999999999995</v>
      </c>
      <c r="D67" s="187" t="s">
        <v>48</v>
      </c>
      <c r="E67" s="67"/>
      <c r="F67" s="142">
        <f>C67*E67</f>
        <v>0</v>
      </c>
    </row>
    <row r="68" spans="1:6" s="189" customFormat="1" ht="22.15" customHeight="1">
      <c r="A68" s="187" t="s">
        <v>69</v>
      </c>
      <c r="B68" s="190" t="s">
        <v>133</v>
      </c>
      <c r="C68" s="187">
        <v>0.2</v>
      </c>
      <c r="D68" s="187" t="s">
        <v>48</v>
      </c>
      <c r="E68" s="67"/>
      <c r="F68" s="142">
        <f>C68*E68</f>
        <v>0</v>
      </c>
    </row>
    <row r="69" spans="1:6" s="189" customFormat="1" ht="21" customHeight="1">
      <c r="A69" s="187"/>
      <c r="B69" s="191" t="s">
        <v>31</v>
      </c>
      <c r="C69" s="187"/>
      <c r="D69" s="187"/>
      <c r="E69" s="67"/>
      <c r="F69" s="142"/>
    </row>
    <row r="70" spans="1:6" s="189" customFormat="1" ht="19.899999999999999" customHeight="1">
      <c r="A70" s="187" t="s">
        <v>70</v>
      </c>
      <c r="B70" s="190" t="s">
        <v>120</v>
      </c>
      <c r="C70" s="187">
        <v>2.2999999999999998</v>
      </c>
      <c r="D70" s="187" t="s">
        <v>48</v>
      </c>
      <c r="E70" s="67"/>
      <c r="F70" s="142">
        <f>C70*E70</f>
        <v>0</v>
      </c>
    </row>
    <row r="71" spans="1:6" s="189" customFormat="1" ht="19.899999999999999" customHeight="1">
      <c r="A71" s="187" t="s">
        <v>72</v>
      </c>
      <c r="B71" s="190" t="s">
        <v>32</v>
      </c>
      <c r="C71" s="187">
        <v>1.2</v>
      </c>
      <c r="D71" s="187" t="s">
        <v>48</v>
      </c>
      <c r="E71" s="67"/>
      <c r="F71" s="142">
        <f>C71*E71</f>
        <v>0</v>
      </c>
    </row>
    <row r="72" spans="1:6" s="189" customFormat="1" ht="19.899999999999999" customHeight="1">
      <c r="A72" s="187" t="s">
        <v>73</v>
      </c>
      <c r="B72" s="190" t="s">
        <v>134</v>
      </c>
      <c r="C72" s="187">
        <v>0.63</v>
      </c>
      <c r="D72" s="187" t="s">
        <v>48</v>
      </c>
      <c r="E72" s="67"/>
      <c r="F72" s="142">
        <f>C72*E72</f>
        <v>0</v>
      </c>
    </row>
    <row r="73" spans="1:6" s="189" customFormat="1" ht="19.899999999999999" customHeight="1">
      <c r="A73" s="187" t="s">
        <v>74</v>
      </c>
      <c r="B73" s="190" t="s">
        <v>33</v>
      </c>
      <c r="C73" s="187">
        <v>0.9</v>
      </c>
      <c r="D73" s="187" t="s">
        <v>48</v>
      </c>
      <c r="E73" s="67"/>
      <c r="F73" s="142">
        <f>C73*E73</f>
        <v>0</v>
      </c>
    </row>
    <row r="74" spans="1:6" s="189" customFormat="1" ht="34.9" customHeight="1">
      <c r="A74" s="187"/>
      <c r="B74" s="173" t="s">
        <v>135</v>
      </c>
      <c r="C74" s="187"/>
      <c r="D74" s="187"/>
      <c r="E74" s="67"/>
      <c r="F74" s="142"/>
    </row>
    <row r="75" spans="1:6" s="189" customFormat="1" ht="18" customHeight="1">
      <c r="A75" s="187" t="s">
        <v>92</v>
      </c>
      <c r="B75" s="190" t="s">
        <v>0</v>
      </c>
      <c r="C75" s="187">
        <v>25</v>
      </c>
      <c r="D75" s="187" t="s">
        <v>13</v>
      </c>
      <c r="E75" s="67"/>
      <c r="F75" s="142">
        <f>C75*E75</f>
        <v>0</v>
      </c>
    </row>
    <row r="76" spans="1:6" s="189" customFormat="1" ht="49.9" customHeight="1">
      <c r="A76" s="187"/>
      <c r="B76" s="164" t="s">
        <v>34</v>
      </c>
      <c r="C76" s="187"/>
      <c r="D76" s="187"/>
      <c r="E76" s="67"/>
      <c r="F76" s="142"/>
    </row>
    <row r="77" spans="1:6" s="189" customFormat="1" ht="16.899999999999999" customHeight="1">
      <c r="A77" s="187" t="s">
        <v>114</v>
      </c>
      <c r="B77" s="190" t="s">
        <v>15</v>
      </c>
      <c r="C77" s="187">
        <v>54</v>
      </c>
      <c r="D77" s="187" t="s">
        <v>13</v>
      </c>
      <c r="E77" s="67"/>
      <c r="F77" s="142">
        <f>C77*E77</f>
        <v>0</v>
      </c>
    </row>
    <row r="78" spans="1:6" s="189" customFormat="1" ht="16.899999999999999" customHeight="1">
      <c r="A78" s="187" t="s">
        <v>115</v>
      </c>
      <c r="B78" s="190" t="s">
        <v>125</v>
      </c>
      <c r="C78" s="187">
        <v>44</v>
      </c>
      <c r="D78" s="187" t="s">
        <v>13</v>
      </c>
      <c r="E78" s="67"/>
      <c r="F78" s="142">
        <f>C78*E78</f>
        <v>0</v>
      </c>
    </row>
    <row r="79" spans="1:6" s="189" customFormat="1" ht="19.899999999999999" customHeight="1">
      <c r="A79" s="187" t="s">
        <v>116</v>
      </c>
      <c r="B79" s="190" t="s">
        <v>1</v>
      </c>
      <c r="C79" s="187">
        <v>33</v>
      </c>
      <c r="D79" s="187" t="s">
        <v>13</v>
      </c>
      <c r="E79" s="67"/>
      <c r="F79" s="142">
        <f>C79*E79</f>
        <v>0</v>
      </c>
    </row>
    <row r="80" spans="1:6" s="189" customFormat="1" ht="20.45" customHeight="1">
      <c r="A80" s="187"/>
      <c r="B80" s="191" t="s">
        <v>35</v>
      </c>
      <c r="C80" s="187"/>
      <c r="D80" s="187"/>
      <c r="E80" s="80"/>
      <c r="F80" s="142"/>
    </row>
    <row r="81" spans="1:9" s="189" customFormat="1" ht="20.45" customHeight="1">
      <c r="A81" s="187" t="s">
        <v>93</v>
      </c>
      <c r="B81" s="190" t="s">
        <v>121</v>
      </c>
      <c r="C81" s="187">
        <v>8</v>
      </c>
      <c r="D81" s="187" t="s">
        <v>49</v>
      </c>
      <c r="E81" s="80"/>
      <c r="F81" s="142">
        <f>C81*E81</f>
        <v>0</v>
      </c>
    </row>
    <row r="82" spans="1:9" s="189" customFormat="1" ht="20.45" customHeight="1">
      <c r="A82" s="187" t="s">
        <v>117</v>
      </c>
      <c r="B82" s="165" t="s">
        <v>126</v>
      </c>
      <c r="C82" s="187">
        <v>4.8</v>
      </c>
      <c r="D82" s="187" t="s">
        <v>49</v>
      </c>
      <c r="E82" s="80"/>
      <c r="F82" s="142">
        <f>C82*E82</f>
        <v>0</v>
      </c>
    </row>
    <row r="83" spans="1:9" ht="20.45" customHeight="1">
      <c r="A83" s="161" t="s">
        <v>118</v>
      </c>
      <c r="B83" s="165" t="s">
        <v>37</v>
      </c>
      <c r="C83" s="161">
        <v>1.2</v>
      </c>
      <c r="D83" s="161" t="s">
        <v>49</v>
      </c>
      <c r="E83" s="80"/>
      <c r="F83" s="142">
        <f>C83*E83</f>
        <v>0</v>
      </c>
    </row>
    <row r="84" spans="1:9" s="189" customFormat="1" ht="20.45" customHeight="1">
      <c r="A84" s="187"/>
      <c r="B84" s="191" t="s">
        <v>38</v>
      </c>
      <c r="C84" s="187"/>
      <c r="D84" s="187"/>
      <c r="E84" s="80"/>
      <c r="F84" s="142"/>
    </row>
    <row r="85" spans="1:9" s="189" customFormat="1" ht="33" customHeight="1">
      <c r="A85" s="187" t="s">
        <v>119</v>
      </c>
      <c r="B85" s="190" t="s">
        <v>122</v>
      </c>
      <c r="C85" s="187">
        <v>15.5</v>
      </c>
      <c r="D85" s="187" t="s">
        <v>49</v>
      </c>
      <c r="E85" s="80"/>
      <c r="F85" s="142">
        <f>C85*E85</f>
        <v>0</v>
      </c>
    </row>
    <row r="86" spans="1:9" s="59" customFormat="1" ht="16.899999999999999" customHeight="1">
      <c r="A86" s="89" t="s">
        <v>52</v>
      </c>
      <c r="B86" s="90" t="s">
        <v>183</v>
      </c>
      <c r="C86" s="62"/>
      <c r="D86" s="62"/>
      <c r="E86" s="91"/>
      <c r="F86" s="87"/>
      <c r="I86" s="59" t="str">
        <f>PROPER(C86)</f>
        <v/>
      </c>
    </row>
    <row r="87" spans="1:9" s="189" customFormat="1" ht="33.6" customHeight="1">
      <c r="A87" s="187" t="s">
        <v>57</v>
      </c>
      <c r="B87" s="190" t="s">
        <v>122</v>
      </c>
      <c r="C87" s="187">
        <v>43</v>
      </c>
      <c r="D87" s="187" t="s">
        <v>49</v>
      </c>
      <c r="E87" s="80"/>
      <c r="F87" s="142">
        <f>C87*E87</f>
        <v>0</v>
      </c>
    </row>
    <row r="88" spans="1:9" ht="20.45" customHeight="1">
      <c r="A88" s="161" t="s">
        <v>58</v>
      </c>
      <c r="B88" s="165" t="s">
        <v>129</v>
      </c>
      <c r="C88" s="161">
        <v>6</v>
      </c>
      <c r="D88" s="161" t="s">
        <v>49</v>
      </c>
      <c r="E88" s="80"/>
      <c r="F88" s="142">
        <f>C88*E88</f>
        <v>0</v>
      </c>
    </row>
    <row r="89" spans="1:9" ht="34.5" customHeight="1">
      <c r="A89" s="161"/>
      <c r="B89" s="164" t="s">
        <v>39</v>
      </c>
      <c r="C89" s="161"/>
      <c r="D89" s="161"/>
      <c r="E89" s="80"/>
      <c r="F89" s="142"/>
    </row>
    <row r="90" spans="1:9" ht="18" customHeight="1">
      <c r="A90" s="161" t="s">
        <v>60</v>
      </c>
      <c r="B90" s="165" t="s">
        <v>40</v>
      </c>
      <c r="C90" s="161">
        <v>12.4</v>
      </c>
      <c r="D90" s="161" t="s">
        <v>3</v>
      </c>
      <c r="E90" s="80"/>
      <c r="F90" s="142">
        <f>C90*E90</f>
        <v>0</v>
      </c>
    </row>
    <row r="91" spans="1:9" s="141" customFormat="1" ht="17.45" customHeight="1">
      <c r="A91" s="158"/>
      <c r="B91" s="159" t="s">
        <v>88</v>
      </c>
      <c r="C91" s="160"/>
      <c r="D91" s="160"/>
      <c r="E91" s="99"/>
      <c r="F91" s="143">
        <f>$C91*E91</f>
        <v>0</v>
      </c>
    </row>
    <row r="92" spans="1:9" s="141" customFormat="1" ht="32.450000000000003" customHeight="1">
      <c r="A92" s="158" t="s">
        <v>64</v>
      </c>
      <c r="B92" s="176" t="s">
        <v>130</v>
      </c>
      <c r="C92" s="160">
        <v>12</v>
      </c>
      <c r="D92" s="160" t="s">
        <v>3</v>
      </c>
      <c r="E92" s="99"/>
      <c r="F92" s="143">
        <f>$C92*E92</f>
        <v>0</v>
      </c>
    </row>
    <row r="93" spans="1:9" s="189" customFormat="1" ht="22.9" customHeight="1">
      <c r="A93" s="187" t="s">
        <v>53</v>
      </c>
      <c r="B93" s="188" t="s">
        <v>187</v>
      </c>
      <c r="C93" s="187"/>
      <c r="D93" s="187"/>
      <c r="E93" s="99"/>
      <c r="F93" s="142"/>
      <c r="H93" s="59"/>
    </row>
    <row r="94" spans="1:9" s="189" customFormat="1" ht="31.15" customHeight="1">
      <c r="A94" s="187"/>
      <c r="B94" s="191" t="s">
        <v>31</v>
      </c>
      <c r="C94" s="187"/>
      <c r="D94" s="187"/>
      <c r="E94" s="99"/>
      <c r="F94" s="142"/>
    </row>
    <row r="95" spans="1:9" s="189" customFormat="1" ht="18.600000000000001" customHeight="1">
      <c r="A95" s="187" t="s">
        <v>57</v>
      </c>
      <c r="B95" s="190" t="s">
        <v>155</v>
      </c>
      <c r="C95" s="187">
        <v>1.1000000000000001</v>
      </c>
      <c r="D95" s="187" t="s">
        <v>48</v>
      </c>
      <c r="E95" s="99"/>
      <c r="F95" s="142">
        <f>C95*E95</f>
        <v>0</v>
      </c>
    </row>
    <row r="96" spans="1:9" s="189" customFormat="1" ht="18.600000000000001" customHeight="1">
      <c r="A96" s="187" t="s">
        <v>58</v>
      </c>
      <c r="B96" s="190" t="s">
        <v>87</v>
      </c>
      <c r="C96" s="187">
        <v>1</v>
      </c>
      <c r="D96" s="187" t="s">
        <v>48</v>
      </c>
      <c r="E96" s="99"/>
      <c r="F96" s="142">
        <f>C96*E96</f>
        <v>0</v>
      </c>
    </row>
    <row r="97" spans="1:8" s="189" customFormat="1" ht="18.600000000000001" customHeight="1">
      <c r="A97" s="187" t="s">
        <v>60</v>
      </c>
      <c r="B97" s="190" t="s">
        <v>191</v>
      </c>
      <c r="C97" s="187">
        <v>1.44</v>
      </c>
      <c r="D97" s="187" t="s">
        <v>48</v>
      </c>
      <c r="E97" s="99"/>
      <c r="F97" s="142">
        <f>C97*E97</f>
        <v>0</v>
      </c>
    </row>
    <row r="98" spans="1:8" s="189" customFormat="1" ht="17.25" customHeight="1">
      <c r="A98" s="187"/>
      <c r="B98" s="164" t="s">
        <v>144</v>
      </c>
      <c r="C98" s="187"/>
      <c r="D98" s="187"/>
      <c r="E98" s="99"/>
      <c r="F98" s="142"/>
    </row>
    <row r="99" spans="1:8" s="189" customFormat="1" ht="17.45" customHeight="1">
      <c r="A99" s="187" t="s">
        <v>64</v>
      </c>
      <c r="B99" s="190" t="s">
        <v>0</v>
      </c>
      <c r="C99" s="187">
        <v>44</v>
      </c>
      <c r="D99" s="187" t="s">
        <v>13</v>
      </c>
      <c r="E99" s="99"/>
      <c r="F99" s="142">
        <f>C99*E99</f>
        <v>0</v>
      </c>
    </row>
    <row r="100" spans="1:8" s="189" customFormat="1" ht="45" customHeight="1">
      <c r="A100" s="187"/>
      <c r="B100" s="164" t="s">
        <v>34</v>
      </c>
      <c r="C100" s="187"/>
      <c r="D100" s="187"/>
      <c r="E100" s="99"/>
      <c r="F100" s="142"/>
    </row>
    <row r="101" spans="1:8" s="189" customFormat="1" ht="19.149999999999999" customHeight="1">
      <c r="A101" s="187" t="s">
        <v>59</v>
      </c>
      <c r="B101" s="190" t="s">
        <v>15</v>
      </c>
      <c r="C101" s="187">
        <v>58</v>
      </c>
      <c r="D101" s="187" t="s">
        <v>13</v>
      </c>
      <c r="E101" s="99"/>
      <c r="F101" s="142">
        <f>C101*E101</f>
        <v>0</v>
      </c>
    </row>
    <row r="102" spans="1:8" s="189" customFormat="1" ht="19.149999999999999" customHeight="1">
      <c r="A102" s="187" t="s">
        <v>61</v>
      </c>
      <c r="B102" s="190" t="s">
        <v>125</v>
      </c>
      <c r="C102" s="187">
        <v>47</v>
      </c>
      <c r="D102" s="187" t="s">
        <v>13</v>
      </c>
      <c r="E102" s="99"/>
      <c r="F102" s="142">
        <f>C102*E102</f>
        <v>0</v>
      </c>
    </row>
    <row r="103" spans="1:8" s="189" customFormat="1" ht="19.149999999999999" customHeight="1">
      <c r="A103" s="192" t="s">
        <v>62</v>
      </c>
      <c r="B103" s="193" t="s">
        <v>1</v>
      </c>
      <c r="C103" s="192">
        <v>61</v>
      </c>
      <c r="D103" s="192" t="s">
        <v>13</v>
      </c>
      <c r="E103" s="99"/>
      <c r="F103" s="194">
        <f>C103*E103</f>
        <v>0</v>
      </c>
    </row>
    <row r="104" spans="1:8" s="189" customFormat="1" ht="19.149999999999999" customHeight="1">
      <c r="A104" s="196"/>
      <c r="B104" s="197" t="s">
        <v>35</v>
      </c>
      <c r="C104" s="196"/>
      <c r="D104" s="196"/>
      <c r="E104" s="134"/>
      <c r="F104" s="198"/>
    </row>
    <row r="105" spans="1:8" ht="20.45" customHeight="1">
      <c r="A105" s="199" t="s">
        <v>63</v>
      </c>
      <c r="B105" s="200" t="s">
        <v>127</v>
      </c>
      <c r="C105" s="199">
        <v>13</v>
      </c>
      <c r="D105" s="199" t="s">
        <v>49</v>
      </c>
      <c r="E105" s="81"/>
      <c r="F105" s="195">
        <f>C105*E105</f>
        <v>0</v>
      </c>
    </row>
    <row r="106" spans="1:8" ht="20.45" customHeight="1">
      <c r="A106" s="161" t="s">
        <v>67</v>
      </c>
      <c r="B106" s="165" t="s">
        <v>36</v>
      </c>
      <c r="C106" s="161">
        <v>13</v>
      </c>
      <c r="D106" s="161" t="s">
        <v>49</v>
      </c>
      <c r="E106" s="81"/>
      <c r="F106" s="142">
        <f>C106*E106</f>
        <v>0</v>
      </c>
    </row>
    <row r="107" spans="1:8" ht="20.45" customHeight="1">
      <c r="A107" s="161" t="s">
        <v>68</v>
      </c>
      <c r="B107" s="165" t="s">
        <v>128</v>
      </c>
      <c r="C107" s="161">
        <v>10</v>
      </c>
      <c r="D107" s="161" t="s">
        <v>49</v>
      </c>
      <c r="E107" s="81"/>
      <c r="F107" s="142">
        <f>C107*E107</f>
        <v>0</v>
      </c>
    </row>
    <row r="108" spans="1:8" ht="20.45" customHeight="1">
      <c r="A108" s="161" t="s">
        <v>68</v>
      </c>
      <c r="B108" s="165" t="s">
        <v>156</v>
      </c>
      <c r="C108" s="161">
        <v>2</v>
      </c>
      <c r="D108" s="161" t="s">
        <v>49</v>
      </c>
      <c r="E108" s="81"/>
      <c r="F108" s="142">
        <f>C108*E108</f>
        <v>0</v>
      </c>
    </row>
    <row r="109" spans="1:8" ht="15.75" customHeight="1">
      <c r="A109" s="161" t="s">
        <v>54</v>
      </c>
      <c r="B109" s="162" t="s">
        <v>186</v>
      </c>
      <c r="C109" s="161"/>
      <c r="D109" s="161"/>
      <c r="E109" s="99"/>
      <c r="F109" s="142"/>
      <c r="H109" s="59"/>
    </row>
    <row r="110" spans="1:8" ht="28.5" customHeight="1">
      <c r="A110" s="161"/>
      <c r="B110" s="165" t="s">
        <v>192</v>
      </c>
      <c r="C110" s="161"/>
      <c r="D110" s="161"/>
      <c r="E110" s="99"/>
      <c r="F110" s="142"/>
    </row>
    <row r="111" spans="1:8" ht="18.600000000000001" customHeight="1">
      <c r="A111" s="161" t="s">
        <v>57</v>
      </c>
      <c r="B111" s="162" t="s">
        <v>193</v>
      </c>
      <c r="C111" s="161"/>
      <c r="D111" s="161"/>
      <c r="E111" s="99"/>
      <c r="F111" s="142"/>
    </row>
    <row r="112" spans="1:8" ht="16.5" customHeight="1">
      <c r="A112" s="161" t="s">
        <v>75</v>
      </c>
      <c r="B112" s="165" t="s">
        <v>195</v>
      </c>
      <c r="C112" s="161">
        <v>1</v>
      </c>
      <c r="D112" s="161" t="s">
        <v>8</v>
      </c>
      <c r="E112" s="99"/>
      <c r="F112" s="142">
        <f>C112*E112</f>
        <v>0</v>
      </c>
    </row>
    <row r="113" spans="1:6" ht="21" customHeight="1">
      <c r="A113" s="161" t="s">
        <v>76</v>
      </c>
      <c r="B113" s="165" t="s">
        <v>194</v>
      </c>
      <c r="C113" s="161">
        <v>1</v>
      </c>
      <c r="D113" s="161" t="s">
        <v>8</v>
      </c>
      <c r="E113" s="99"/>
      <c r="F113" s="142">
        <f>C113*E113</f>
        <v>0</v>
      </c>
    </row>
    <row r="114" spans="1:6" s="59" customFormat="1" ht="19.899999999999999" customHeight="1">
      <c r="A114" s="202" t="s">
        <v>55</v>
      </c>
      <c r="B114" s="135" t="s">
        <v>185</v>
      </c>
      <c r="C114" s="136"/>
      <c r="D114" s="136"/>
      <c r="E114" s="134"/>
      <c r="F114" s="137"/>
    </row>
    <row r="115" spans="1:6" s="59" customFormat="1" ht="46.5" customHeight="1">
      <c r="A115" s="63" t="s">
        <v>57</v>
      </c>
      <c r="B115" s="44" t="s">
        <v>218</v>
      </c>
      <c r="C115" s="62">
        <v>1</v>
      </c>
      <c r="D115" s="62" t="s">
        <v>8</v>
      </c>
      <c r="E115" s="99"/>
      <c r="F115" s="142">
        <f>C115*E115</f>
        <v>0</v>
      </c>
    </row>
    <row r="116" spans="1:6" s="59" customFormat="1" ht="24.6" customHeight="1">
      <c r="A116" s="63" t="s">
        <v>58</v>
      </c>
      <c r="B116" s="44" t="s">
        <v>219</v>
      </c>
      <c r="C116" s="62">
        <v>1</v>
      </c>
      <c r="D116" s="62" t="s">
        <v>8</v>
      </c>
      <c r="E116" s="99"/>
      <c r="F116" s="142">
        <f>C116*E116</f>
        <v>0</v>
      </c>
    </row>
    <row r="117" spans="1:6" s="59" customFormat="1" ht="18.600000000000001" customHeight="1">
      <c r="A117" s="161" t="s">
        <v>56</v>
      </c>
      <c r="B117" s="90" t="s">
        <v>136</v>
      </c>
      <c r="C117" s="65"/>
      <c r="D117" s="65"/>
      <c r="E117" s="99"/>
      <c r="F117" s="66"/>
    </row>
    <row r="118" spans="1:6" ht="18" customHeight="1">
      <c r="A118" s="161" t="s">
        <v>57</v>
      </c>
      <c r="B118" s="162" t="s">
        <v>65</v>
      </c>
      <c r="C118" s="161"/>
      <c r="D118" s="161"/>
      <c r="E118" s="99"/>
      <c r="F118" s="142"/>
    </row>
    <row r="119" spans="1:6" ht="31.9" customHeight="1">
      <c r="A119" s="161"/>
      <c r="B119" s="164" t="s">
        <v>41</v>
      </c>
      <c r="C119" s="161"/>
      <c r="D119" s="161"/>
      <c r="E119" s="99"/>
      <c r="F119" s="142"/>
    </row>
    <row r="120" spans="1:6" ht="21.6" customHeight="1">
      <c r="A120" s="161" t="s">
        <v>75</v>
      </c>
      <c r="B120" s="165" t="s">
        <v>80</v>
      </c>
      <c r="C120" s="161">
        <v>10</v>
      </c>
      <c r="D120" s="161" t="s">
        <v>49</v>
      </c>
      <c r="E120" s="99"/>
      <c r="F120" s="142">
        <f>C120*E120</f>
        <v>0</v>
      </c>
    </row>
    <row r="121" spans="1:6" ht="61.15" customHeight="1">
      <c r="A121" s="161"/>
      <c r="B121" s="164" t="s">
        <v>84</v>
      </c>
      <c r="C121" s="161"/>
      <c r="D121" s="161"/>
      <c r="E121" s="99"/>
      <c r="F121" s="142"/>
    </row>
    <row r="122" spans="1:6" ht="30.75" customHeight="1">
      <c r="A122" s="161" t="s">
        <v>76</v>
      </c>
      <c r="B122" s="165" t="s">
        <v>82</v>
      </c>
      <c r="C122" s="161">
        <f>C120</f>
        <v>10</v>
      </c>
      <c r="D122" s="161" t="s">
        <v>49</v>
      </c>
      <c r="E122" s="99"/>
      <c r="F122" s="142">
        <f>C122*E122</f>
        <v>0</v>
      </c>
    </row>
    <row r="123" spans="1:6" ht="23.45" customHeight="1">
      <c r="A123" s="161" t="s">
        <v>58</v>
      </c>
      <c r="B123" s="162" t="s">
        <v>66</v>
      </c>
      <c r="C123" s="161"/>
      <c r="D123" s="161"/>
      <c r="E123" s="99"/>
      <c r="F123" s="142"/>
    </row>
    <row r="124" spans="1:6" ht="35.450000000000003" customHeight="1">
      <c r="A124" s="161"/>
      <c r="B124" s="164" t="s">
        <v>81</v>
      </c>
      <c r="C124" s="161"/>
      <c r="D124" s="161"/>
      <c r="E124" s="99"/>
      <c r="F124" s="142"/>
    </row>
    <row r="125" spans="1:6" ht="31.15" customHeight="1">
      <c r="A125" s="161" t="s">
        <v>75</v>
      </c>
      <c r="B125" s="165" t="s">
        <v>157</v>
      </c>
      <c r="C125" s="161">
        <v>43</v>
      </c>
      <c r="D125" s="161" t="s">
        <v>49</v>
      </c>
      <c r="E125" s="99"/>
      <c r="F125" s="142">
        <f>C125*E125</f>
        <v>0</v>
      </c>
    </row>
    <row r="126" spans="1:6" ht="61.15" customHeight="1">
      <c r="A126" s="161"/>
      <c r="B126" s="164" t="s">
        <v>85</v>
      </c>
      <c r="C126" s="161"/>
      <c r="D126" s="161"/>
      <c r="E126" s="99"/>
      <c r="F126" s="142"/>
    </row>
    <row r="127" spans="1:6" ht="21.6" customHeight="1">
      <c r="A127" s="161" t="s">
        <v>78</v>
      </c>
      <c r="B127" s="165" t="s">
        <v>83</v>
      </c>
      <c r="C127" s="161">
        <v>43</v>
      </c>
      <c r="D127" s="161" t="s">
        <v>49</v>
      </c>
      <c r="E127" s="99"/>
      <c r="F127" s="142">
        <f>C127*E127</f>
        <v>0</v>
      </c>
    </row>
    <row r="128" spans="1:6" ht="36.6" customHeight="1">
      <c r="A128" s="161"/>
      <c r="B128" s="164" t="s">
        <v>158</v>
      </c>
      <c r="C128" s="161"/>
      <c r="D128" s="161"/>
      <c r="E128" s="99"/>
      <c r="F128" s="142"/>
    </row>
    <row r="129" spans="1:6" ht="18.75" customHeight="1">
      <c r="A129" s="161" t="s">
        <v>131</v>
      </c>
      <c r="B129" s="176" t="s">
        <v>137</v>
      </c>
      <c r="C129" s="161">
        <v>41</v>
      </c>
      <c r="D129" s="161" t="s">
        <v>49</v>
      </c>
      <c r="E129" s="99"/>
      <c r="F129" s="142">
        <f>C129*E129</f>
        <v>0</v>
      </c>
    </row>
    <row r="130" spans="1:6" ht="64.5" customHeight="1">
      <c r="A130" s="161"/>
      <c r="B130" s="164" t="s">
        <v>89</v>
      </c>
      <c r="C130" s="161"/>
      <c r="D130" s="161"/>
      <c r="E130" s="99"/>
      <c r="F130" s="142"/>
    </row>
    <row r="131" spans="1:6" ht="18">
      <c r="A131" s="161" t="s">
        <v>159</v>
      </c>
      <c r="B131" s="165" t="s">
        <v>160</v>
      </c>
      <c r="C131" s="161">
        <v>41</v>
      </c>
      <c r="D131" s="161" t="s">
        <v>49</v>
      </c>
      <c r="E131" s="99"/>
      <c r="F131" s="142">
        <f>C131*E131</f>
        <v>0</v>
      </c>
    </row>
    <row r="132" spans="1:6" s="167" customFormat="1">
      <c r="A132" s="161" t="s">
        <v>60</v>
      </c>
      <c r="B132" s="162" t="s">
        <v>79</v>
      </c>
      <c r="C132" s="163"/>
      <c r="D132" s="163"/>
      <c r="E132" s="99"/>
      <c r="F132" s="166"/>
    </row>
    <row r="133" spans="1:6" ht="30">
      <c r="A133" s="161"/>
      <c r="B133" s="164" t="s">
        <v>90</v>
      </c>
      <c r="C133" s="161"/>
      <c r="D133" s="161"/>
      <c r="E133" s="99"/>
      <c r="F133" s="142"/>
    </row>
    <row r="134" spans="1:6" ht="18">
      <c r="A134" s="161" t="s">
        <v>75</v>
      </c>
      <c r="B134" s="165" t="s">
        <v>123</v>
      </c>
      <c r="C134" s="161">
        <v>9</v>
      </c>
      <c r="D134" s="161" t="s">
        <v>49</v>
      </c>
      <c r="E134" s="99"/>
      <c r="F134" s="142">
        <f>C134*E134</f>
        <v>0</v>
      </c>
    </row>
    <row r="135" spans="1:6" ht="18">
      <c r="A135" s="161" t="s">
        <v>76</v>
      </c>
      <c r="B135" s="165" t="s">
        <v>132</v>
      </c>
      <c r="C135" s="161">
        <v>9</v>
      </c>
      <c r="D135" s="161" t="s">
        <v>49</v>
      </c>
      <c r="E135" s="99"/>
      <c r="F135" s="142">
        <f>C135*E135</f>
        <v>0</v>
      </c>
    </row>
    <row r="136" spans="1:6" ht="34.5" customHeight="1">
      <c r="A136" s="161"/>
      <c r="B136" s="164" t="s">
        <v>91</v>
      </c>
      <c r="C136" s="161"/>
      <c r="D136" s="161"/>
      <c r="E136" s="99"/>
      <c r="F136" s="142"/>
    </row>
    <row r="137" spans="1:6" ht="18">
      <c r="A137" s="161" t="s">
        <v>77</v>
      </c>
      <c r="B137" s="165" t="s">
        <v>161</v>
      </c>
      <c r="C137" s="161">
        <f>C134</f>
        <v>9</v>
      </c>
      <c r="D137" s="161" t="s">
        <v>49</v>
      </c>
      <c r="E137" s="99"/>
      <c r="F137" s="142">
        <f>C137*E137</f>
        <v>0</v>
      </c>
    </row>
    <row r="138" spans="1:6" ht="16.899999999999999" customHeight="1">
      <c r="A138" s="161" t="s">
        <v>78</v>
      </c>
      <c r="B138" s="165" t="s">
        <v>94</v>
      </c>
      <c r="C138" s="161">
        <v>5</v>
      </c>
      <c r="D138" s="161" t="s">
        <v>3</v>
      </c>
      <c r="E138" s="99"/>
      <c r="F138" s="142">
        <f>C138*E138</f>
        <v>0</v>
      </c>
    </row>
    <row r="139" spans="1:6" ht="32.25" customHeight="1">
      <c r="A139" s="161"/>
      <c r="B139" s="164" t="s">
        <v>162</v>
      </c>
      <c r="C139" s="161"/>
      <c r="D139" s="161"/>
      <c r="E139" s="99"/>
      <c r="F139" s="142"/>
    </row>
    <row r="140" spans="1:6" ht="18">
      <c r="A140" s="161" t="s">
        <v>93</v>
      </c>
      <c r="B140" s="165" t="s">
        <v>163</v>
      </c>
      <c r="C140" s="161">
        <f>C135</f>
        <v>9</v>
      </c>
      <c r="D140" s="161" t="s">
        <v>49</v>
      </c>
      <c r="E140" s="99"/>
      <c r="F140" s="142">
        <f>C140*E140</f>
        <v>0</v>
      </c>
    </row>
    <row r="141" spans="1:6" s="54" customFormat="1" ht="33.6" customHeight="1">
      <c r="A141" s="82"/>
      <c r="B141" s="83" t="s">
        <v>164</v>
      </c>
      <c r="C141" s="83"/>
      <c r="D141" s="83"/>
      <c r="E141" s="238"/>
      <c r="F141" s="84">
        <f>SUM(F50:F140)</f>
        <v>0</v>
      </c>
    </row>
    <row r="142" spans="1:6" s="189" customFormat="1" ht="21" customHeight="1">
      <c r="A142" s="128" t="s">
        <v>210</v>
      </c>
      <c r="B142" s="106" t="s">
        <v>171</v>
      </c>
      <c r="C142" s="107"/>
      <c r="D142" s="108"/>
      <c r="E142" s="126"/>
      <c r="F142" s="109"/>
    </row>
    <row r="143" spans="1:6" s="189" customFormat="1" ht="19.149999999999999" customHeight="1">
      <c r="A143" s="110" t="s">
        <v>51</v>
      </c>
      <c r="B143" s="203" t="s">
        <v>24</v>
      </c>
      <c r="C143" s="111"/>
      <c r="D143" s="110"/>
      <c r="E143" s="67"/>
      <c r="F143" s="112"/>
    </row>
    <row r="144" spans="1:6" s="189" customFormat="1" ht="34.15" customHeight="1">
      <c r="A144" s="110" t="s">
        <v>57</v>
      </c>
      <c r="B144" s="204" t="s">
        <v>172</v>
      </c>
      <c r="C144" s="111">
        <v>276</v>
      </c>
      <c r="D144" s="110" t="s">
        <v>19</v>
      </c>
      <c r="E144" s="67"/>
      <c r="F144" s="142">
        <f>C144*E144</f>
        <v>0</v>
      </c>
    </row>
    <row r="145" spans="1:6" s="189" customFormat="1" ht="18" customHeight="1">
      <c r="A145" s="110" t="s">
        <v>52</v>
      </c>
      <c r="B145" s="96" t="s">
        <v>99</v>
      </c>
      <c r="C145" s="111"/>
      <c r="D145" s="110"/>
      <c r="E145" s="67"/>
      <c r="F145" s="112"/>
    </row>
    <row r="146" spans="1:6" s="189" customFormat="1" ht="30.75" customHeight="1">
      <c r="A146" s="110" t="s">
        <v>57</v>
      </c>
      <c r="B146" s="204" t="s">
        <v>181</v>
      </c>
      <c r="C146" s="111">
        <v>138</v>
      </c>
      <c r="D146" s="110" t="s">
        <v>48</v>
      </c>
      <c r="E146" s="67"/>
      <c r="F146" s="142">
        <f>C146*E146</f>
        <v>0</v>
      </c>
    </row>
    <row r="147" spans="1:6" s="189" customFormat="1" ht="28.5">
      <c r="A147" s="74"/>
      <c r="B147" s="75" t="s">
        <v>175</v>
      </c>
      <c r="C147" s="76"/>
      <c r="D147" s="77"/>
      <c r="E147" s="85"/>
      <c r="F147" s="79">
        <f>SUM(F144:F146)</f>
        <v>0</v>
      </c>
    </row>
    <row r="148" spans="1:6" s="189" customFormat="1">
      <c r="A148" s="122"/>
      <c r="B148" s="123"/>
      <c r="C148" s="124"/>
      <c r="D148" s="125"/>
      <c r="E148" s="138"/>
      <c r="F148" s="127"/>
    </row>
    <row r="149" spans="1:6" s="189" customFormat="1" ht="23.45" customHeight="1">
      <c r="A149" s="128" t="s">
        <v>47</v>
      </c>
      <c r="B149" s="106" t="s">
        <v>176</v>
      </c>
      <c r="C149" s="107"/>
      <c r="D149" s="108"/>
      <c r="E149" s="126"/>
      <c r="F149" s="109"/>
    </row>
    <row r="150" spans="1:6" s="189" customFormat="1" ht="21.6" customHeight="1">
      <c r="A150" s="110" t="s">
        <v>51</v>
      </c>
      <c r="B150" s="203" t="s">
        <v>24</v>
      </c>
      <c r="C150" s="111"/>
      <c r="D150" s="110"/>
      <c r="E150" s="67"/>
      <c r="F150" s="112"/>
    </row>
    <row r="151" spans="1:6" s="189" customFormat="1" ht="36" customHeight="1">
      <c r="A151" s="110" t="s">
        <v>57</v>
      </c>
      <c r="B151" s="204" t="s">
        <v>172</v>
      </c>
      <c r="C151" s="111">
        <v>152</v>
      </c>
      <c r="D151" s="110" t="s">
        <v>19</v>
      </c>
      <c r="E151" s="67"/>
      <c r="F151" s="142">
        <f>C151*E151</f>
        <v>0</v>
      </c>
    </row>
    <row r="152" spans="1:6" s="189" customFormat="1" ht="18" customHeight="1">
      <c r="A152" s="110" t="s">
        <v>52</v>
      </c>
      <c r="B152" s="96" t="s">
        <v>99</v>
      </c>
      <c r="C152" s="111"/>
      <c r="D152" s="110"/>
      <c r="E152" s="67"/>
      <c r="F152" s="112"/>
    </row>
    <row r="153" spans="1:6" s="189" customFormat="1" ht="36.6" customHeight="1">
      <c r="A153" s="110" t="s">
        <v>57</v>
      </c>
      <c r="B153" s="204" t="s">
        <v>173</v>
      </c>
      <c r="C153" s="111">
        <v>76</v>
      </c>
      <c r="D153" s="110" t="s">
        <v>48</v>
      </c>
      <c r="E153" s="67"/>
      <c r="F153" s="142">
        <f>C153*E153</f>
        <v>0</v>
      </c>
    </row>
    <row r="154" spans="1:6" s="189" customFormat="1" ht="34.9" customHeight="1">
      <c r="A154" s="110" t="s">
        <v>58</v>
      </c>
      <c r="B154" s="204" t="s">
        <v>29</v>
      </c>
      <c r="C154" s="111">
        <v>76</v>
      </c>
      <c r="D154" s="110" t="s">
        <v>19</v>
      </c>
      <c r="E154" s="67"/>
      <c r="F154" s="142">
        <f>C154*E154</f>
        <v>0</v>
      </c>
    </row>
    <row r="155" spans="1:6" s="189" customFormat="1" ht="16.5" customHeight="1">
      <c r="A155" s="205" t="s">
        <v>60</v>
      </c>
      <c r="B155" s="204" t="s">
        <v>174</v>
      </c>
      <c r="C155" s="205">
        <v>25.35</v>
      </c>
      <c r="D155" s="205" t="s">
        <v>48</v>
      </c>
      <c r="E155" s="60"/>
      <c r="F155" s="142">
        <f>C155*E155</f>
        <v>0</v>
      </c>
    </row>
    <row r="156" spans="1:6" s="189" customFormat="1" ht="20.45" customHeight="1">
      <c r="A156" s="113" t="s">
        <v>53</v>
      </c>
      <c r="B156" s="114" t="s">
        <v>177</v>
      </c>
      <c r="C156" s="107"/>
      <c r="D156" s="108"/>
      <c r="E156" s="126"/>
      <c r="F156" s="109"/>
    </row>
    <row r="157" spans="1:6" s="189" customFormat="1" ht="51.75" customHeight="1">
      <c r="A157" s="110" t="s">
        <v>57</v>
      </c>
      <c r="B157" s="88" t="s">
        <v>178</v>
      </c>
      <c r="C157" s="111">
        <v>507</v>
      </c>
      <c r="D157" s="110" t="s">
        <v>49</v>
      </c>
      <c r="E157" s="67"/>
      <c r="F157" s="142">
        <f>C157*E157</f>
        <v>0</v>
      </c>
    </row>
    <row r="158" spans="1:6" s="189" customFormat="1" ht="36" customHeight="1">
      <c r="A158" s="74"/>
      <c r="B158" s="75" t="s">
        <v>179</v>
      </c>
      <c r="C158" s="76"/>
      <c r="D158" s="77"/>
      <c r="E158" s="85"/>
      <c r="F158" s="79">
        <f>SUM(F151:F157)</f>
        <v>0</v>
      </c>
    </row>
    <row r="159" spans="1:6" s="140" customFormat="1" ht="15.75" customHeight="1">
      <c r="A159" s="252"/>
      <c r="B159" s="253"/>
      <c r="C159" s="252"/>
      <c r="D159" s="252"/>
      <c r="E159" s="61"/>
      <c r="F159" s="168"/>
    </row>
    <row r="160" spans="1:6" s="54" customFormat="1" ht="18" customHeight="1">
      <c r="A160" s="258"/>
      <c r="B160" s="259"/>
      <c r="C160" s="259"/>
      <c r="D160" s="259"/>
      <c r="E160" s="260"/>
      <c r="F160" s="177"/>
    </row>
    <row r="161" spans="1:6" s="54" customFormat="1" ht="21.75" customHeight="1">
      <c r="A161" s="261" t="s">
        <v>182</v>
      </c>
      <c r="B161" s="259" t="s">
        <v>211</v>
      </c>
      <c r="C161" s="259"/>
      <c r="D161" s="259"/>
      <c r="E161" s="260"/>
      <c r="F161" s="177"/>
    </row>
    <row r="162" spans="1:6" s="54" customFormat="1" ht="30" customHeight="1">
      <c r="A162" s="258"/>
      <c r="B162" s="301" t="s">
        <v>212</v>
      </c>
      <c r="C162" s="259">
        <v>1</v>
      </c>
      <c r="D162" s="259" t="s">
        <v>206</v>
      </c>
      <c r="E162" s="260"/>
      <c r="F162" s="177">
        <f>E162*C162</f>
        <v>0</v>
      </c>
    </row>
    <row r="163" spans="1:6" s="54" customFormat="1" ht="13.5" customHeight="1">
      <c r="A163" s="258"/>
      <c r="B163" s="259"/>
      <c r="C163" s="259"/>
      <c r="D163" s="259"/>
      <c r="E163" s="260"/>
      <c r="F163" s="177"/>
    </row>
    <row r="164" spans="1:6" s="189" customFormat="1" ht="28.5" customHeight="1">
      <c r="A164" s="206"/>
      <c r="B164" s="207" t="s">
        <v>213</v>
      </c>
      <c r="C164" s="206"/>
      <c r="D164" s="206"/>
      <c r="E164" s="154"/>
      <c r="F164" s="168">
        <f>SUM(F162:F163)</f>
        <v>0</v>
      </c>
    </row>
    <row r="165" spans="1:6" s="144" customFormat="1" ht="18.75" customHeight="1">
      <c r="A165" s="145" t="s">
        <v>184</v>
      </c>
      <c r="B165" s="263" t="s">
        <v>214</v>
      </c>
      <c r="C165" s="146"/>
      <c r="D165" s="146"/>
      <c r="E165" s="98"/>
      <c r="F165" s="147"/>
    </row>
    <row r="166" spans="1:6" s="144" customFormat="1" ht="18.75" customHeight="1">
      <c r="A166" s="254"/>
      <c r="B166" s="262" t="s">
        <v>208</v>
      </c>
      <c r="C166" s="254">
        <v>1</v>
      </c>
      <c r="D166" s="254" t="s">
        <v>206</v>
      </c>
      <c r="E166" s="257"/>
      <c r="F166" s="168">
        <f>E166*C166</f>
        <v>0</v>
      </c>
    </row>
    <row r="167" spans="1:6" s="189" customFormat="1" ht="31.5" customHeight="1">
      <c r="A167" s="206"/>
      <c r="B167" s="207" t="s">
        <v>213</v>
      </c>
      <c r="C167" s="206"/>
      <c r="D167" s="206"/>
      <c r="E167" s="154"/>
      <c r="F167" s="168">
        <f>SUM(F166:F166)</f>
        <v>0</v>
      </c>
    </row>
    <row r="168" spans="1:6" s="189" customFormat="1" ht="12.75" customHeight="1">
      <c r="A168" s="206"/>
      <c r="B168" s="207"/>
      <c r="C168" s="206"/>
      <c r="D168" s="206"/>
      <c r="E168" s="154"/>
      <c r="F168" s="168"/>
    </row>
    <row r="169" spans="1:6" s="189" customFormat="1" ht="13.5" customHeight="1">
      <c r="A169" s="298" t="s">
        <v>226</v>
      </c>
      <c r="B169" s="207" t="s">
        <v>225</v>
      </c>
      <c r="C169" s="206"/>
      <c r="D169" s="206"/>
      <c r="E169" s="154"/>
      <c r="F169" s="168"/>
    </row>
    <row r="170" spans="1:6" s="189" customFormat="1" ht="28.5" customHeight="1">
      <c r="A170" s="206"/>
      <c r="B170" s="300" t="s">
        <v>227</v>
      </c>
      <c r="C170" s="299">
        <v>1</v>
      </c>
      <c r="D170" s="299" t="s">
        <v>231</v>
      </c>
      <c r="E170" s="154"/>
      <c r="F170" s="168">
        <f>PRODUCT(E170)</f>
        <v>0</v>
      </c>
    </row>
    <row r="171" spans="1:6" s="189" customFormat="1" ht="13.5" customHeight="1">
      <c r="A171" s="206"/>
      <c r="B171" s="207"/>
      <c r="C171" s="206"/>
      <c r="D171" s="299"/>
      <c r="E171" s="154"/>
      <c r="F171" s="168"/>
    </row>
    <row r="172" spans="1:6" s="189" customFormat="1" ht="13.5" customHeight="1">
      <c r="A172" s="298" t="s">
        <v>229</v>
      </c>
      <c r="B172" s="207" t="s">
        <v>228</v>
      </c>
      <c r="C172" s="206"/>
      <c r="D172" s="299"/>
      <c r="E172" s="154"/>
      <c r="F172" s="168"/>
    </row>
    <row r="173" spans="1:6" s="189" customFormat="1" ht="29.25" customHeight="1">
      <c r="A173" s="206"/>
      <c r="B173" s="300" t="s">
        <v>230</v>
      </c>
      <c r="C173" s="299">
        <v>1</v>
      </c>
      <c r="D173" s="299" t="s">
        <v>231</v>
      </c>
      <c r="E173" s="154"/>
      <c r="F173" s="168">
        <f>PRODUCT(E173)</f>
        <v>0</v>
      </c>
    </row>
    <row r="174" spans="1:6" s="189" customFormat="1" ht="13.5" customHeight="1">
      <c r="A174" s="206"/>
      <c r="B174" s="207"/>
      <c r="C174" s="206"/>
      <c r="D174" s="206"/>
      <c r="E174" s="154"/>
      <c r="F174" s="168"/>
    </row>
    <row r="175" spans="1:6" s="189" customFormat="1" ht="13.5" customHeight="1" thickBot="1">
      <c r="A175" s="206"/>
      <c r="B175" s="207"/>
      <c r="C175" s="206"/>
      <c r="D175" s="206"/>
      <c r="E175" s="154"/>
      <c r="F175" s="168"/>
    </row>
    <row r="176" spans="1:6" s="171" customFormat="1" ht="12.75" customHeight="1">
      <c r="A176" s="208"/>
      <c r="B176" s="209"/>
      <c r="C176" s="210"/>
      <c r="D176" s="210"/>
      <c r="E176" s="211"/>
      <c r="F176" s="212"/>
    </row>
    <row r="177" spans="1:6" ht="19.149999999999999" customHeight="1">
      <c r="A177" s="213"/>
      <c r="B177" s="214" t="s">
        <v>71</v>
      </c>
      <c r="C177" s="215"/>
      <c r="D177" s="215"/>
      <c r="E177" s="216"/>
      <c r="F177" s="154"/>
    </row>
    <row r="178" spans="1:6" ht="17.45" customHeight="1">
      <c r="A178" s="175" t="s">
        <v>42</v>
      </c>
      <c r="B178" s="217" t="s">
        <v>223</v>
      </c>
      <c r="C178" s="217"/>
      <c r="D178" s="217"/>
      <c r="E178" s="218"/>
      <c r="F178" s="174">
        <f>F19</f>
        <v>0</v>
      </c>
    </row>
    <row r="179" spans="1:6" ht="17.45" customHeight="1">
      <c r="A179" s="175" t="s">
        <v>44</v>
      </c>
      <c r="B179" s="217" t="s">
        <v>95</v>
      </c>
      <c r="C179" s="217"/>
      <c r="D179" s="217"/>
      <c r="E179" s="218"/>
      <c r="F179" s="174">
        <f>F47</f>
        <v>0</v>
      </c>
    </row>
    <row r="180" spans="1:6" ht="17.45" customHeight="1">
      <c r="A180" s="201" t="s">
        <v>45</v>
      </c>
      <c r="B180" s="219" t="s">
        <v>145</v>
      </c>
      <c r="C180" s="219"/>
      <c r="D180" s="219"/>
      <c r="E180" s="220"/>
      <c r="F180" s="194">
        <f>F141</f>
        <v>0</v>
      </c>
    </row>
    <row r="181" spans="1:6" ht="17.45" customHeight="1">
      <c r="A181" s="221" t="s">
        <v>46</v>
      </c>
      <c r="B181" s="222" t="s">
        <v>171</v>
      </c>
      <c r="C181" s="222"/>
      <c r="D181" s="222"/>
      <c r="E181" s="223"/>
      <c r="F181" s="224">
        <f>F147</f>
        <v>0</v>
      </c>
    </row>
    <row r="182" spans="1:6" ht="17.45" customHeight="1">
      <c r="A182" s="221" t="s">
        <v>47</v>
      </c>
      <c r="B182" s="86" t="s">
        <v>176</v>
      </c>
      <c r="C182" s="222"/>
      <c r="D182" s="222"/>
      <c r="E182" s="223"/>
      <c r="F182" s="224">
        <f>F158</f>
        <v>0</v>
      </c>
    </row>
    <row r="183" spans="1:6" ht="15" customHeight="1">
      <c r="A183" s="225" t="s">
        <v>182</v>
      </c>
      <c r="B183" s="97" t="s">
        <v>224</v>
      </c>
      <c r="C183" s="226"/>
      <c r="D183" s="226"/>
      <c r="E183" s="227"/>
      <c r="F183" s="228">
        <f>F162</f>
        <v>0</v>
      </c>
    </row>
    <row r="184" spans="1:6" ht="21" customHeight="1" thickBot="1">
      <c r="A184" s="229" t="s">
        <v>184</v>
      </c>
      <c r="B184" s="230" t="s">
        <v>214</v>
      </c>
      <c r="C184" s="231"/>
      <c r="D184" s="231"/>
      <c r="E184" s="232"/>
      <c r="F184" s="233">
        <f>F167</f>
        <v>0</v>
      </c>
    </row>
    <row r="185" spans="1:6" ht="29.25" thickBot="1">
      <c r="A185" s="234"/>
      <c r="B185" s="235" t="s">
        <v>166</v>
      </c>
      <c r="C185" s="236"/>
      <c r="D185" s="236"/>
      <c r="E185" s="237"/>
      <c r="F185" s="149">
        <f>SUM(F178:F184)</f>
        <v>0</v>
      </c>
    </row>
  </sheetData>
  <sheetProtection formatCells="0" formatColumns="0" formatRows="0" insertColumns="0" insertRows="0"/>
  <protectedRanges>
    <protectedRange sqref="E3 E22:E25" name="Range1"/>
    <protectedRange sqref="E13" name="Range1_1_1_1"/>
    <protectedRange sqref="E49:E50 E86" name="Range1_3_2_2"/>
    <protectedRange sqref="E141 E160:E163" name="Range1_1_5_1"/>
  </protectedRanges>
  <mergeCells count="1">
    <mergeCell ref="A1:F1"/>
  </mergeCells>
  <conditionalFormatting sqref="F141 F128 F130 F132:F133 F136 F139 F126 F117:F119 F121:F124 F114 F109:F111 F48:F50 F63 F86 F91:F92 F4:F18 F21 F160:F163">
    <cfRule type="cellIs" dxfId="1" priority="26" stopIfTrue="1" operator="equal">
      <formula>0</formula>
    </cfRule>
  </conditionalFormatting>
  <conditionalFormatting sqref="F141 F128 F130 F132:F133 F136 F139 F126 F117:F119 F121:F124 F114 F91:F92 F109:F111 F49:F50 F63 F86 F4:F18 F21 F160:F163">
    <cfRule type="cellIs" dxfId="0" priority="25" stopIfTrue="1" operator="equal">
      <formula>0</formula>
    </cfRule>
  </conditionalFormatting>
  <printOptions horizontalCentered="1"/>
  <pageMargins left="0.5" right="0.5" top="0.6" bottom="0.75" header="0.3" footer="0.05"/>
  <pageSetup paperSize="9" scale="75" fitToHeight="0" orientation="portrait" r:id="rId1"/>
  <headerFooter>
    <oddHeader>&amp;CRFP-EAH-2015-005&amp;RBill No 8: External Work</oddHeader>
    <oddFooter>&amp;LCompany Name________________________Company Representative_________________&amp;C&amp;P of &amp;N&amp;RSignature_________________</oddFooter>
  </headerFooter>
  <rowBreaks count="8" manualBreakCount="8">
    <brk id="13" max="5" man="1"/>
    <brk id="31" max="5" man="1"/>
    <brk id="47" max="5" man="1"/>
    <brk id="72" max="5" man="1"/>
    <brk id="97" max="5" man="1"/>
    <brk id="121" max="5" man="1"/>
    <brk id="136" max="5" man="1"/>
    <brk id="14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F266"/>
  <sheetViews>
    <sheetView view="pageBreakPreview" topLeftCell="A226" zoomScale="96" zoomScaleNormal="100" zoomScaleSheetLayoutView="96" workbookViewId="0">
      <selection activeCell="F234" sqref="F234"/>
    </sheetView>
  </sheetViews>
  <sheetFormatPr defaultRowHeight="12.75"/>
  <cols>
    <col min="1" max="1" width="5.5703125" style="397" customWidth="1"/>
    <col min="2" max="2" width="103.7109375" customWidth="1"/>
    <col min="3" max="3" width="7.7109375" customWidth="1"/>
    <col min="4" max="4" width="9.7109375" customWidth="1"/>
    <col min="5" max="5" width="9.5703125" customWidth="1"/>
    <col min="6" max="6" width="14.5703125" customWidth="1"/>
  </cols>
  <sheetData>
    <row r="1" spans="1:6" ht="15">
      <c r="A1" s="302"/>
      <c r="B1" s="429" t="s">
        <v>232</v>
      </c>
      <c r="C1" s="429"/>
      <c r="D1" s="429"/>
      <c r="E1" s="429"/>
      <c r="F1" s="430"/>
    </row>
    <row r="2" spans="1:6" ht="15">
      <c r="A2" s="302"/>
      <c r="B2" s="429" t="s">
        <v>233</v>
      </c>
      <c r="C2" s="429"/>
      <c r="D2" s="429"/>
      <c r="E2" s="429"/>
      <c r="F2" s="430"/>
    </row>
    <row r="3" spans="1:6" ht="15">
      <c r="A3" s="302"/>
      <c r="B3" s="431" t="s">
        <v>234</v>
      </c>
      <c r="C3" s="431"/>
      <c r="D3" s="431"/>
      <c r="E3" s="431"/>
      <c r="F3" s="432"/>
    </row>
    <row r="4" spans="1:6" ht="15">
      <c r="A4" s="302"/>
      <c r="B4" s="433"/>
      <c r="C4" s="434"/>
      <c r="D4" s="434"/>
      <c r="E4" s="434"/>
      <c r="F4" s="435"/>
    </row>
    <row r="5" spans="1:6" ht="15">
      <c r="A5" s="302"/>
      <c r="B5" s="436" t="s">
        <v>235</v>
      </c>
      <c r="C5" s="437"/>
      <c r="D5" s="437"/>
      <c r="E5" s="437"/>
      <c r="F5" s="438"/>
    </row>
    <row r="6" spans="1:6" ht="15">
      <c r="A6" s="302"/>
      <c r="B6" s="436" t="s">
        <v>236</v>
      </c>
      <c r="C6" s="437"/>
      <c r="D6" s="437"/>
      <c r="E6" s="437"/>
      <c r="F6" s="438"/>
    </row>
    <row r="7" spans="1:6" ht="15">
      <c r="A7" s="302"/>
      <c r="B7" s="439"/>
      <c r="C7" s="440"/>
      <c r="D7" s="440"/>
      <c r="E7" s="440"/>
      <c r="F7" s="441"/>
    </row>
    <row r="8" spans="1:6" ht="15">
      <c r="A8" s="302"/>
      <c r="B8" s="303" t="s">
        <v>237</v>
      </c>
      <c r="C8" s="440"/>
      <c r="D8" s="440"/>
      <c r="E8" s="440"/>
      <c r="F8" s="441"/>
    </row>
    <row r="9" spans="1:6" ht="15">
      <c r="A9" s="302"/>
      <c r="B9" s="304" t="s">
        <v>238</v>
      </c>
      <c r="C9" s="427"/>
      <c r="D9" s="427"/>
      <c r="E9" s="427"/>
      <c r="F9" s="428"/>
    </row>
    <row r="10" spans="1:6" ht="15">
      <c r="A10" s="302"/>
      <c r="B10" s="304" t="s">
        <v>239</v>
      </c>
      <c r="C10" s="427"/>
      <c r="D10" s="427"/>
      <c r="E10" s="427"/>
      <c r="F10" s="428"/>
    </row>
    <row r="11" spans="1:6" ht="15">
      <c r="A11" s="302"/>
      <c r="B11" s="304" t="s">
        <v>240</v>
      </c>
      <c r="C11" s="427"/>
      <c r="D11" s="427"/>
      <c r="E11" s="427"/>
      <c r="F11" s="428"/>
    </row>
    <row r="12" spans="1:6" ht="15">
      <c r="A12" s="302"/>
      <c r="B12" s="304" t="s">
        <v>241</v>
      </c>
      <c r="C12" s="427"/>
      <c r="D12" s="427"/>
      <c r="E12" s="427"/>
      <c r="F12" s="428"/>
    </row>
    <row r="13" spans="1:6" ht="15">
      <c r="A13" s="302"/>
      <c r="B13" s="304" t="s">
        <v>242</v>
      </c>
      <c r="C13" s="427"/>
      <c r="D13" s="427"/>
      <c r="E13" s="427"/>
      <c r="F13" s="428"/>
    </row>
    <row r="14" spans="1:6" ht="15">
      <c r="A14" s="444" t="s">
        <v>243</v>
      </c>
      <c r="B14" s="445"/>
      <c r="C14" s="445"/>
      <c r="D14" s="445"/>
      <c r="E14" s="445"/>
      <c r="F14" s="446"/>
    </row>
    <row r="15" spans="1:6" ht="15">
      <c r="A15" s="305" t="s">
        <v>12</v>
      </c>
      <c r="B15" s="306" t="s">
        <v>244</v>
      </c>
      <c r="C15" s="306" t="s">
        <v>245</v>
      </c>
      <c r="D15" s="307" t="s">
        <v>246</v>
      </c>
      <c r="E15" s="308" t="s">
        <v>247</v>
      </c>
      <c r="F15" s="309" t="s">
        <v>248</v>
      </c>
    </row>
    <row r="16" spans="1:6" ht="15">
      <c r="A16" s="310"/>
      <c r="B16" s="311" t="s">
        <v>249</v>
      </c>
      <c r="C16" s="312"/>
      <c r="D16" s="313"/>
      <c r="E16" s="312"/>
      <c r="F16" s="314"/>
    </row>
    <row r="17" spans="1:6" ht="15">
      <c r="A17" s="315"/>
      <c r="B17" s="316" t="s">
        <v>250</v>
      </c>
      <c r="C17" s="317"/>
      <c r="D17" s="318"/>
      <c r="E17" s="317"/>
      <c r="F17" s="319"/>
    </row>
    <row r="18" spans="1:6" ht="15">
      <c r="A18" s="315" t="s">
        <v>42</v>
      </c>
      <c r="B18" s="320" t="s">
        <v>251</v>
      </c>
      <c r="C18" s="317" t="s">
        <v>252</v>
      </c>
      <c r="D18" s="318">
        <v>1</v>
      </c>
      <c r="E18" s="317"/>
      <c r="F18" s="319">
        <f>D18*E18</f>
        <v>0</v>
      </c>
    </row>
    <row r="19" spans="1:6" ht="15">
      <c r="A19" s="315" t="s">
        <v>43</v>
      </c>
      <c r="B19" s="320" t="s">
        <v>253</v>
      </c>
      <c r="C19" s="317" t="s">
        <v>252</v>
      </c>
      <c r="D19" s="318">
        <v>1</v>
      </c>
      <c r="E19" s="317"/>
      <c r="F19" s="319">
        <f>D19*E19</f>
        <v>0</v>
      </c>
    </row>
    <row r="20" spans="1:6" ht="15">
      <c r="A20" s="315"/>
      <c r="B20" s="306" t="s">
        <v>254</v>
      </c>
      <c r="C20" s="317"/>
      <c r="D20" s="318"/>
      <c r="E20" s="317"/>
      <c r="F20" s="319"/>
    </row>
    <row r="21" spans="1:6" ht="15.75" thickBot="1">
      <c r="A21" s="315" t="s">
        <v>44</v>
      </c>
      <c r="B21" s="320" t="s">
        <v>255</v>
      </c>
      <c r="C21" s="317" t="s">
        <v>252</v>
      </c>
      <c r="D21" s="318">
        <v>1</v>
      </c>
      <c r="E21" s="317"/>
      <c r="F21" s="319">
        <f>D21*E21</f>
        <v>0</v>
      </c>
    </row>
    <row r="22" spans="1:6" ht="15.75" thickBot="1">
      <c r="A22" s="447" t="s">
        <v>256</v>
      </c>
      <c r="B22" s="448"/>
      <c r="C22" s="448"/>
      <c r="D22" s="448"/>
      <c r="E22" s="449"/>
      <c r="F22" s="321">
        <f>SUM(F18:F21)</f>
        <v>0</v>
      </c>
    </row>
    <row r="23" spans="1:6" ht="15">
      <c r="A23" s="315"/>
      <c r="B23" s="316" t="s">
        <v>257</v>
      </c>
      <c r="C23" s="317"/>
      <c r="D23" s="318"/>
      <c r="E23" s="317"/>
      <c r="F23" s="322"/>
    </row>
    <row r="24" spans="1:6" ht="15">
      <c r="A24" s="315"/>
      <c r="B24" s="316" t="s">
        <v>258</v>
      </c>
      <c r="C24" s="317"/>
      <c r="D24" s="318"/>
      <c r="E24" s="317"/>
      <c r="F24" s="319"/>
    </row>
    <row r="25" spans="1:6" ht="30">
      <c r="A25" s="315" t="s">
        <v>42</v>
      </c>
      <c r="B25" s="320" t="s">
        <v>259</v>
      </c>
      <c r="C25" s="317" t="s">
        <v>260</v>
      </c>
      <c r="D25" s="323">
        <f>10*8*2</f>
        <v>160</v>
      </c>
      <c r="E25" s="317"/>
      <c r="F25" s="324">
        <f>D25*E25</f>
        <v>0</v>
      </c>
    </row>
    <row r="26" spans="1:6" ht="15">
      <c r="A26" s="315"/>
      <c r="B26" s="320" t="s">
        <v>261</v>
      </c>
      <c r="C26" s="317"/>
      <c r="D26" s="323"/>
      <c r="E26" s="317"/>
      <c r="F26" s="319"/>
    </row>
    <row r="27" spans="1:6" ht="15">
      <c r="A27" s="315" t="s">
        <v>43</v>
      </c>
      <c r="B27" s="320" t="s">
        <v>262</v>
      </c>
      <c r="C27" s="317" t="s">
        <v>260</v>
      </c>
      <c r="D27" s="323">
        <f>(5.4*3*0.7*1)+(7.3*2*0.7*1)</f>
        <v>21.560000000000002</v>
      </c>
      <c r="E27" s="317"/>
      <c r="F27" s="324">
        <f>D27*E27</f>
        <v>0</v>
      </c>
    </row>
    <row r="28" spans="1:6" ht="15">
      <c r="A28" s="315"/>
      <c r="B28" s="320"/>
      <c r="C28" s="317"/>
      <c r="D28" s="323"/>
      <c r="E28" s="317"/>
      <c r="F28" s="324"/>
    </row>
    <row r="29" spans="1:6" ht="15">
      <c r="A29" s="315" t="s">
        <v>44</v>
      </c>
      <c r="B29" s="320" t="s">
        <v>263</v>
      </c>
      <c r="C29" s="317" t="s">
        <v>264</v>
      </c>
      <c r="D29" s="323">
        <f>(5.4*3*0.7)+(7.3*2*0.7)</f>
        <v>21.560000000000002</v>
      </c>
      <c r="E29" s="317"/>
      <c r="F29" s="324">
        <f>D29*E29</f>
        <v>0</v>
      </c>
    </row>
    <row r="30" spans="1:6" ht="15">
      <c r="A30" s="315"/>
      <c r="B30" s="320"/>
      <c r="C30" s="317"/>
      <c r="D30" s="323"/>
      <c r="E30" s="317"/>
      <c r="F30" s="319"/>
    </row>
    <row r="31" spans="1:6" ht="15">
      <c r="A31" s="315" t="s">
        <v>265</v>
      </c>
      <c r="B31" s="320" t="s">
        <v>266</v>
      </c>
      <c r="C31" s="317" t="s">
        <v>264</v>
      </c>
      <c r="D31" s="323">
        <f>7.3*5.3</f>
        <v>38.69</v>
      </c>
      <c r="E31" s="317"/>
      <c r="F31" s="324">
        <f>D31*E31</f>
        <v>0</v>
      </c>
    </row>
    <row r="32" spans="1:6" ht="15">
      <c r="A32" s="315"/>
      <c r="B32" s="320"/>
      <c r="C32" s="317"/>
      <c r="D32" s="323"/>
      <c r="E32" s="317"/>
      <c r="F32" s="324"/>
    </row>
    <row r="33" spans="1:6" ht="18" customHeight="1">
      <c r="A33" s="315" t="s">
        <v>45</v>
      </c>
      <c r="B33" s="357" t="s">
        <v>267</v>
      </c>
      <c r="C33" s="317" t="s">
        <v>264</v>
      </c>
      <c r="D33" s="323">
        <f>(7.3*2*1.5)+(5.3*2*1.5)</f>
        <v>37.799999999999997</v>
      </c>
      <c r="E33" s="317"/>
      <c r="F33" s="324">
        <f>D33*E33</f>
        <v>0</v>
      </c>
    </row>
    <row r="34" spans="1:6" ht="15">
      <c r="A34" s="315"/>
      <c r="B34" s="320"/>
      <c r="C34" s="317"/>
      <c r="D34" s="323"/>
      <c r="E34" s="317"/>
      <c r="F34" s="324"/>
    </row>
    <row r="35" spans="1:6" ht="18.75" customHeight="1">
      <c r="A35" s="315" t="s">
        <v>46</v>
      </c>
      <c r="B35" s="357" t="s">
        <v>268</v>
      </c>
      <c r="C35" s="317" t="s">
        <v>264</v>
      </c>
      <c r="D35" s="323">
        <f>(7.3*2*1.5)+(5.3*2*1.5)</f>
        <v>37.799999999999997</v>
      </c>
      <c r="E35" s="317"/>
      <c r="F35" s="324">
        <f>D35*E35</f>
        <v>0</v>
      </c>
    </row>
    <row r="36" spans="1:6" ht="15">
      <c r="A36" s="315"/>
      <c r="B36" s="320"/>
      <c r="C36" s="317"/>
      <c r="D36" s="323"/>
      <c r="E36" s="317"/>
      <c r="F36" s="324"/>
    </row>
    <row r="37" spans="1:6" ht="15">
      <c r="A37" s="315" t="s">
        <v>47</v>
      </c>
      <c r="B37" s="320" t="s">
        <v>269</v>
      </c>
      <c r="C37" s="317" t="s">
        <v>264</v>
      </c>
      <c r="D37" s="323">
        <f>(5.4*3*1*2)+(7.3*2*2)+(7.3*2*1.5)+(5.3*2*1.5)</f>
        <v>99.4</v>
      </c>
      <c r="E37" s="317"/>
      <c r="F37" s="324">
        <f>D37*E37</f>
        <v>0</v>
      </c>
    </row>
    <row r="38" spans="1:6" ht="15">
      <c r="A38" s="315"/>
      <c r="B38" s="320"/>
      <c r="C38" s="317"/>
      <c r="D38" s="323"/>
      <c r="E38" s="317"/>
      <c r="F38" s="319"/>
    </row>
    <row r="39" spans="1:6" ht="15">
      <c r="A39" s="315" t="s">
        <v>270</v>
      </c>
      <c r="B39" s="320" t="s">
        <v>271</v>
      </c>
      <c r="C39" s="317" t="s">
        <v>252</v>
      </c>
      <c r="D39" s="323">
        <v>1</v>
      </c>
      <c r="E39" s="317"/>
      <c r="F39" s="324">
        <f>D39*E39</f>
        <v>0</v>
      </c>
    </row>
    <row r="40" spans="1:6" ht="15">
      <c r="A40" s="315"/>
      <c r="B40" s="320"/>
      <c r="C40" s="317"/>
      <c r="D40" s="323"/>
      <c r="E40" s="317"/>
      <c r="F40" s="319"/>
    </row>
    <row r="41" spans="1:6" ht="30">
      <c r="A41" s="315" t="s">
        <v>272</v>
      </c>
      <c r="B41" s="320" t="s">
        <v>273</v>
      </c>
      <c r="C41" s="317" t="s">
        <v>260</v>
      </c>
      <c r="D41" s="323">
        <f>(5.4*3*0.2)+(7.3*2*0.2)</f>
        <v>6.16</v>
      </c>
      <c r="E41" s="317"/>
      <c r="F41" s="324">
        <f>D41*E41</f>
        <v>0</v>
      </c>
    </row>
    <row r="42" spans="1:6" ht="15.75" thickBot="1">
      <c r="A42" s="315"/>
      <c r="B42" s="320"/>
      <c r="C42" s="317"/>
      <c r="D42" s="323"/>
      <c r="E42" s="317"/>
      <c r="F42" s="319"/>
    </row>
    <row r="43" spans="1:6" ht="15">
      <c r="A43" s="450" t="s">
        <v>274</v>
      </c>
      <c r="B43" s="451"/>
      <c r="C43" s="451"/>
      <c r="D43" s="451"/>
      <c r="E43" s="451"/>
      <c r="F43" s="325">
        <f>SUM(F25:F41)</f>
        <v>0</v>
      </c>
    </row>
    <row r="44" spans="1:6" ht="15.75" thickBot="1">
      <c r="A44" s="306" t="s">
        <v>12</v>
      </c>
      <c r="B44" s="316" t="s">
        <v>244</v>
      </c>
      <c r="C44" s="306" t="s">
        <v>245</v>
      </c>
      <c r="D44" s="307" t="s">
        <v>246</v>
      </c>
      <c r="E44" s="308" t="s">
        <v>247</v>
      </c>
      <c r="F44" s="306" t="s">
        <v>248</v>
      </c>
    </row>
    <row r="45" spans="1:6" ht="15.75" thickBot="1">
      <c r="A45" s="452" t="s">
        <v>275</v>
      </c>
      <c r="B45" s="451"/>
      <c r="C45" s="451"/>
      <c r="D45" s="451"/>
      <c r="E45" s="451"/>
      <c r="F45" s="326">
        <f>F43</f>
        <v>0</v>
      </c>
    </row>
    <row r="46" spans="1:6" ht="15">
      <c r="A46" s="315"/>
      <c r="B46" s="320"/>
      <c r="C46" s="317"/>
      <c r="D46" s="323"/>
      <c r="E46" s="317"/>
      <c r="F46" s="319"/>
    </row>
    <row r="47" spans="1:6" ht="30">
      <c r="A47" s="315" t="s">
        <v>180</v>
      </c>
      <c r="B47" s="320" t="s">
        <v>276</v>
      </c>
      <c r="C47" s="317" t="s">
        <v>260</v>
      </c>
      <c r="D47" s="323">
        <f>(7.3*5.3*0.3)+(1.4*1.8*0.3)</f>
        <v>12.363</v>
      </c>
      <c r="E47" s="317"/>
      <c r="F47" s="324">
        <f>D47*E47</f>
        <v>0</v>
      </c>
    </row>
    <row r="48" spans="1:6" ht="15">
      <c r="A48" s="315"/>
      <c r="B48" s="320"/>
      <c r="C48" s="317"/>
      <c r="D48" s="318"/>
      <c r="E48" s="317"/>
      <c r="F48" s="327"/>
    </row>
    <row r="49" spans="1:6" ht="15">
      <c r="A49" s="328"/>
      <c r="B49" s="329" t="s">
        <v>277</v>
      </c>
      <c r="C49" s="317"/>
      <c r="D49" s="318"/>
      <c r="E49" s="317"/>
      <c r="F49" s="317"/>
    </row>
    <row r="50" spans="1:6" ht="15">
      <c r="A50" s="328"/>
      <c r="B50" s="329"/>
      <c r="C50" s="317"/>
      <c r="D50" s="318"/>
      <c r="E50" s="317"/>
      <c r="F50" s="317"/>
    </row>
    <row r="51" spans="1:6" ht="15">
      <c r="A51" s="328"/>
      <c r="B51" s="329" t="s">
        <v>278</v>
      </c>
      <c r="C51" s="317"/>
      <c r="D51" s="318"/>
      <c r="E51" s="317"/>
      <c r="F51" s="317"/>
    </row>
    <row r="52" spans="1:6" ht="15">
      <c r="A52" s="328" t="s">
        <v>182</v>
      </c>
      <c r="B52" s="330" t="s">
        <v>279</v>
      </c>
      <c r="C52" s="317" t="s">
        <v>280</v>
      </c>
      <c r="D52" s="323">
        <f>(5.4*3*0.7)+(7.3*2*0.7)</f>
        <v>21.560000000000002</v>
      </c>
      <c r="E52" s="317"/>
      <c r="F52" s="324">
        <f>D52*E52</f>
        <v>0</v>
      </c>
    </row>
    <row r="53" spans="1:6" ht="15">
      <c r="A53" s="328"/>
      <c r="B53" s="330"/>
      <c r="C53" s="317"/>
      <c r="D53" s="323"/>
      <c r="E53" s="317"/>
      <c r="F53" s="323"/>
    </row>
    <row r="54" spans="1:6" ht="15">
      <c r="A54" s="328" t="s">
        <v>184</v>
      </c>
      <c r="B54" s="330" t="s">
        <v>281</v>
      </c>
      <c r="C54" s="317" t="s">
        <v>280</v>
      </c>
      <c r="D54" s="323">
        <f>(5.4*3*1.5)+(7.3*2*1.5)</f>
        <v>46.2</v>
      </c>
      <c r="E54" s="317"/>
      <c r="F54" s="324">
        <f>D54*E54</f>
        <v>0</v>
      </c>
    </row>
    <row r="55" spans="1:6" ht="15">
      <c r="A55" s="328"/>
      <c r="B55" s="330"/>
      <c r="C55" s="317"/>
      <c r="D55" s="323"/>
      <c r="E55" s="317"/>
      <c r="F55" s="323"/>
    </row>
    <row r="56" spans="1:6" ht="15">
      <c r="A56" s="328"/>
      <c r="B56" s="329" t="s">
        <v>282</v>
      </c>
      <c r="C56" s="317"/>
      <c r="D56" s="323"/>
      <c r="E56" s="317"/>
      <c r="F56" s="323"/>
    </row>
    <row r="57" spans="1:6" ht="15">
      <c r="A57" s="328"/>
      <c r="B57" s="329"/>
      <c r="C57" s="317"/>
      <c r="D57" s="323"/>
      <c r="E57" s="317"/>
      <c r="F57" s="331"/>
    </row>
    <row r="58" spans="1:6" ht="15">
      <c r="A58" s="328" t="s">
        <v>226</v>
      </c>
      <c r="B58" s="330" t="s">
        <v>283</v>
      </c>
      <c r="C58" s="317" t="s">
        <v>260</v>
      </c>
      <c r="D58" s="323">
        <f>(5.4*3*0.6*0.2)+(7.3*2*0.6*0.2)+(4.2*0.6*0.2)</f>
        <v>4.2</v>
      </c>
      <c r="E58" s="317"/>
      <c r="F58" s="324">
        <f>D58*E58</f>
        <v>0</v>
      </c>
    </row>
    <row r="59" spans="1:6" ht="15">
      <c r="A59" s="328"/>
      <c r="B59" s="330"/>
      <c r="C59" s="317"/>
      <c r="D59" s="323"/>
      <c r="E59" s="317"/>
      <c r="F59" s="323"/>
    </row>
    <row r="60" spans="1:6" ht="15">
      <c r="A60" s="328" t="s">
        <v>229</v>
      </c>
      <c r="B60" s="330" t="s">
        <v>281</v>
      </c>
      <c r="C60" s="317" t="s">
        <v>260</v>
      </c>
      <c r="D60" s="323">
        <f>(5.4*3*1.5*0.2)+(7.3*2*1.5*0.2)+(4.2*0.2*1.5)</f>
        <v>10.500000000000002</v>
      </c>
      <c r="E60" s="317"/>
      <c r="F60" s="324">
        <f>D60*E60</f>
        <v>0</v>
      </c>
    </row>
    <row r="61" spans="1:6" ht="15">
      <c r="A61" s="328"/>
      <c r="B61" s="330"/>
      <c r="C61" s="317"/>
      <c r="D61" s="323"/>
      <c r="E61" s="317"/>
      <c r="F61" s="323"/>
    </row>
    <row r="62" spans="1:6" ht="15">
      <c r="A62" s="328"/>
      <c r="B62" s="329" t="s">
        <v>284</v>
      </c>
      <c r="C62" s="323"/>
      <c r="D62" s="323"/>
      <c r="E62" s="317"/>
      <c r="F62" s="323"/>
    </row>
    <row r="63" spans="1:6" ht="15">
      <c r="A63" s="328"/>
      <c r="B63" s="329"/>
      <c r="C63" s="323"/>
      <c r="D63" s="323"/>
      <c r="E63" s="317"/>
      <c r="F63" s="323"/>
    </row>
    <row r="64" spans="1:6" ht="37.5" customHeight="1">
      <c r="A64" s="328"/>
      <c r="B64" s="332" t="s">
        <v>285</v>
      </c>
      <c r="C64" s="317"/>
      <c r="D64" s="333"/>
      <c r="E64" s="323"/>
      <c r="F64" s="323"/>
    </row>
    <row r="65" spans="1:6" ht="15">
      <c r="A65" s="328"/>
      <c r="B65" s="332"/>
      <c r="C65" s="317"/>
      <c r="D65" s="333"/>
      <c r="E65" s="323"/>
      <c r="F65" s="323"/>
    </row>
    <row r="66" spans="1:6" ht="15">
      <c r="A66" s="328" t="s">
        <v>286</v>
      </c>
      <c r="B66" s="330" t="s">
        <v>287</v>
      </c>
      <c r="C66" s="317" t="s">
        <v>288</v>
      </c>
      <c r="D66" s="323">
        <f>(((35/0.15)+1)*1.6)*0.378788</f>
        <v>142.02024746666669</v>
      </c>
      <c r="E66" s="334"/>
      <c r="F66" s="324">
        <f>D66*E66</f>
        <v>0</v>
      </c>
    </row>
    <row r="67" spans="1:6" ht="15">
      <c r="A67" s="328"/>
      <c r="B67" s="330"/>
      <c r="C67" s="317"/>
      <c r="D67" s="323"/>
      <c r="E67" s="334"/>
      <c r="F67" s="323"/>
    </row>
    <row r="68" spans="1:6" ht="15">
      <c r="A68" s="328" t="s">
        <v>289</v>
      </c>
      <c r="B68" s="330" t="s">
        <v>290</v>
      </c>
      <c r="C68" s="317" t="s">
        <v>288</v>
      </c>
      <c r="D68" s="323">
        <f>((35*4)*0.69444)</f>
        <v>97.221599999999995</v>
      </c>
      <c r="E68" s="334"/>
      <c r="F68" s="324">
        <f>D68*E68</f>
        <v>0</v>
      </c>
    </row>
    <row r="69" spans="1:6" ht="15">
      <c r="A69" s="328"/>
      <c r="B69" s="330"/>
      <c r="C69" s="317"/>
      <c r="D69" s="323"/>
      <c r="E69" s="334"/>
      <c r="F69" s="323"/>
    </row>
    <row r="70" spans="1:6" ht="15">
      <c r="A70" s="328" t="s">
        <v>291</v>
      </c>
      <c r="B70" s="330" t="s">
        <v>292</v>
      </c>
      <c r="C70" s="317" t="s">
        <v>288</v>
      </c>
      <c r="D70" s="323">
        <f>((((5.4*3*1.5)+(7.3*2*1.5)+(4.2*1.5))*12)*0.925925)*2</f>
        <v>1166.6655000000001</v>
      </c>
      <c r="E70" s="334"/>
      <c r="F70" s="324">
        <f>D70*E70</f>
        <v>0</v>
      </c>
    </row>
    <row r="71" spans="1:6" ht="15">
      <c r="A71" s="328"/>
      <c r="B71" s="330"/>
      <c r="C71" s="317"/>
      <c r="D71" s="323"/>
      <c r="E71" s="334"/>
      <c r="F71" s="331"/>
    </row>
    <row r="72" spans="1:6" ht="15">
      <c r="A72" s="328" t="s">
        <v>293</v>
      </c>
      <c r="B72" s="330" t="s">
        <v>294</v>
      </c>
      <c r="C72" s="317" t="s">
        <v>288</v>
      </c>
      <c r="D72" s="323">
        <f>((3.5*1.8)*12)*1.6666</f>
        <v>125.99495999999999</v>
      </c>
      <c r="E72" s="334"/>
      <c r="F72" s="324">
        <f>D72*E72</f>
        <v>0</v>
      </c>
    </row>
    <row r="73" spans="1:6" ht="15">
      <c r="A73" s="328"/>
      <c r="B73" s="330"/>
      <c r="C73" s="317"/>
      <c r="D73" s="323"/>
      <c r="E73" s="317"/>
      <c r="F73" s="323"/>
    </row>
    <row r="74" spans="1:6" ht="15">
      <c r="A74" s="328"/>
      <c r="B74" s="329" t="s">
        <v>295</v>
      </c>
      <c r="C74" s="317"/>
      <c r="D74" s="323"/>
      <c r="E74" s="317"/>
      <c r="F74" s="323"/>
    </row>
    <row r="75" spans="1:6" ht="15">
      <c r="A75" s="328" t="s">
        <v>296</v>
      </c>
      <c r="B75" s="330" t="s">
        <v>297</v>
      </c>
      <c r="C75" s="317" t="s">
        <v>264</v>
      </c>
      <c r="D75" s="323">
        <f>47*2*0.2</f>
        <v>18.8</v>
      </c>
      <c r="E75" s="317"/>
      <c r="F75" s="324">
        <f>D75*E75</f>
        <v>0</v>
      </c>
    </row>
    <row r="76" spans="1:6" ht="15">
      <c r="A76" s="328"/>
      <c r="B76" s="330"/>
      <c r="C76" s="317"/>
      <c r="D76" s="323"/>
      <c r="E76" s="317"/>
      <c r="F76" s="323"/>
    </row>
    <row r="77" spans="1:6" ht="15">
      <c r="A77" s="328" t="s">
        <v>298</v>
      </c>
      <c r="B77" s="330" t="s">
        <v>299</v>
      </c>
      <c r="C77" s="317" t="s">
        <v>264</v>
      </c>
      <c r="D77" s="323">
        <f>51*1.5*2</f>
        <v>153</v>
      </c>
      <c r="E77" s="317"/>
      <c r="F77" s="324">
        <f>D77*E77</f>
        <v>0</v>
      </c>
    </row>
    <row r="78" spans="1:6" ht="15">
      <c r="A78" s="328"/>
      <c r="B78" s="330"/>
      <c r="C78" s="317"/>
      <c r="D78" s="323"/>
      <c r="E78" s="317"/>
      <c r="F78" s="323"/>
    </row>
    <row r="79" spans="1:6" ht="15">
      <c r="A79" s="328" t="s">
        <v>300</v>
      </c>
      <c r="B79" s="330" t="s">
        <v>301</v>
      </c>
      <c r="C79" s="317" t="s">
        <v>264</v>
      </c>
      <c r="D79" s="323">
        <f>(7*3*2)+(7*2)</f>
        <v>56</v>
      </c>
      <c r="E79" s="317"/>
      <c r="F79" s="324">
        <f>D79*E79</f>
        <v>0</v>
      </c>
    </row>
    <row r="80" spans="1:6" ht="15">
      <c r="A80" s="328"/>
      <c r="B80" s="330"/>
      <c r="C80" s="317"/>
      <c r="D80" s="323"/>
      <c r="E80" s="317"/>
      <c r="F80" s="323"/>
    </row>
    <row r="81" spans="1:6" ht="15">
      <c r="A81" s="328"/>
      <c r="B81" s="329" t="s">
        <v>302</v>
      </c>
      <c r="C81" s="317"/>
      <c r="D81" s="323"/>
      <c r="E81" s="317"/>
      <c r="F81" s="323"/>
    </row>
    <row r="82" spans="1:6" ht="15">
      <c r="A82" s="328"/>
      <c r="B82" s="332"/>
      <c r="C82" s="317"/>
      <c r="D82" s="323"/>
      <c r="E82" s="317"/>
      <c r="F82" s="323"/>
    </row>
    <row r="83" spans="1:6" ht="25.5" customHeight="1">
      <c r="A83" s="328" t="s">
        <v>303</v>
      </c>
      <c r="B83" s="330" t="s">
        <v>304</v>
      </c>
      <c r="C83" s="317" t="s">
        <v>280</v>
      </c>
      <c r="D83" s="323">
        <f>7.3*5.3</f>
        <v>38.69</v>
      </c>
      <c r="E83" s="317"/>
      <c r="F83" s="324">
        <f>D83*E83</f>
        <v>0</v>
      </c>
    </row>
    <row r="84" spans="1:6" ht="15">
      <c r="A84" s="328"/>
      <c r="B84" s="330"/>
      <c r="C84" s="317"/>
      <c r="D84" s="323"/>
      <c r="E84" s="317"/>
      <c r="F84" s="331"/>
    </row>
    <row r="85" spans="1:6" ht="15">
      <c r="A85" s="328"/>
      <c r="B85" s="329" t="s">
        <v>305</v>
      </c>
      <c r="C85" s="317"/>
      <c r="D85" s="323"/>
      <c r="E85" s="317"/>
      <c r="F85" s="323"/>
    </row>
    <row r="86" spans="1:6" ht="15">
      <c r="A86" s="328"/>
      <c r="B86" s="329"/>
      <c r="C86" s="317"/>
      <c r="D86" s="323"/>
      <c r="E86" s="317"/>
      <c r="F86" s="331"/>
    </row>
    <row r="87" spans="1:6" ht="15">
      <c r="A87" s="328" t="s">
        <v>306</v>
      </c>
      <c r="B87" s="330" t="s">
        <v>307</v>
      </c>
      <c r="C87" s="317" t="s">
        <v>280</v>
      </c>
      <c r="D87" s="323">
        <f>D83</f>
        <v>38.69</v>
      </c>
      <c r="E87" s="317"/>
      <c r="F87" s="324">
        <f>D87*E87</f>
        <v>0</v>
      </c>
    </row>
    <row r="88" spans="1:6" ht="15">
      <c r="A88" s="328"/>
      <c r="B88" s="330"/>
      <c r="C88" s="317"/>
      <c r="D88" s="323"/>
      <c r="E88" s="317"/>
      <c r="F88" s="335"/>
    </row>
    <row r="89" spans="1:6" ht="15">
      <c r="A89" s="328"/>
      <c r="B89" s="329" t="s">
        <v>308</v>
      </c>
      <c r="C89" s="317"/>
      <c r="D89" s="318"/>
      <c r="E89" s="317"/>
      <c r="F89" s="336"/>
    </row>
    <row r="90" spans="1:6" ht="15">
      <c r="A90" s="328"/>
      <c r="B90" s="332"/>
      <c r="C90" s="317"/>
      <c r="D90" s="318"/>
      <c r="E90" s="317"/>
      <c r="F90" s="317"/>
    </row>
    <row r="91" spans="1:6" ht="15.75" thickBot="1">
      <c r="A91" s="328" t="s">
        <v>309</v>
      </c>
      <c r="B91" s="330" t="s">
        <v>310</v>
      </c>
      <c r="C91" s="317" t="s">
        <v>280</v>
      </c>
      <c r="D91" s="323">
        <f>D87</f>
        <v>38.69</v>
      </c>
      <c r="E91" s="317"/>
      <c r="F91" s="319">
        <f>D91*E91</f>
        <v>0</v>
      </c>
    </row>
    <row r="92" spans="1:6" ht="15.75" thickBot="1">
      <c r="A92" s="453" t="s">
        <v>311</v>
      </c>
      <c r="B92" s="454"/>
      <c r="C92" s="454"/>
      <c r="D92" s="454"/>
      <c r="E92" s="455"/>
      <c r="F92" s="326">
        <f>SUM(F45:F91)</f>
        <v>0</v>
      </c>
    </row>
    <row r="93" spans="1:6" ht="15.75" thickTop="1">
      <c r="A93" s="306" t="s">
        <v>12</v>
      </c>
      <c r="B93" s="316" t="s">
        <v>244</v>
      </c>
      <c r="C93" s="306" t="s">
        <v>245</v>
      </c>
      <c r="D93" s="307" t="s">
        <v>246</v>
      </c>
      <c r="E93" s="308" t="s">
        <v>247</v>
      </c>
      <c r="F93" s="306" t="s">
        <v>248</v>
      </c>
    </row>
    <row r="94" spans="1:6" ht="15">
      <c r="A94" s="337"/>
      <c r="B94" s="303"/>
      <c r="C94" s="338"/>
      <c r="D94" s="339"/>
      <c r="E94" s="340"/>
      <c r="F94" s="341"/>
    </row>
    <row r="95" spans="1:6" ht="15">
      <c r="A95" s="328"/>
      <c r="B95" s="316" t="s">
        <v>312</v>
      </c>
      <c r="C95" s="317"/>
      <c r="D95" s="318"/>
      <c r="E95" s="317"/>
      <c r="F95" s="317"/>
    </row>
    <row r="96" spans="1:6" ht="15">
      <c r="A96" s="328"/>
      <c r="B96" s="330"/>
      <c r="C96" s="317"/>
      <c r="D96" s="323"/>
      <c r="E96" s="317"/>
      <c r="F96" s="323"/>
    </row>
    <row r="97" spans="1:6" ht="15">
      <c r="A97" s="328" t="s">
        <v>42</v>
      </c>
      <c r="B97" s="330" t="s">
        <v>313</v>
      </c>
      <c r="C97" s="317" t="s">
        <v>314</v>
      </c>
      <c r="D97" s="323">
        <f>31*1.6*0.3</f>
        <v>14.879999999999999</v>
      </c>
      <c r="E97" s="317"/>
      <c r="F97" s="324">
        <f>D97*E97</f>
        <v>0</v>
      </c>
    </row>
    <row r="98" spans="1:6" ht="15">
      <c r="A98" s="328"/>
      <c r="B98" s="330"/>
      <c r="C98" s="317"/>
      <c r="D98" s="323"/>
      <c r="E98" s="317"/>
      <c r="F98" s="323"/>
    </row>
    <row r="99" spans="1:6" ht="15">
      <c r="A99" s="328"/>
      <c r="B99" s="329" t="s">
        <v>284</v>
      </c>
      <c r="C99" s="323"/>
      <c r="D99" s="323"/>
      <c r="E99" s="317"/>
      <c r="F99" s="323"/>
    </row>
    <row r="100" spans="1:6" ht="30">
      <c r="A100" s="328"/>
      <c r="B100" s="332" t="s">
        <v>285</v>
      </c>
      <c r="C100" s="317"/>
      <c r="D100" s="333"/>
      <c r="E100" s="323"/>
      <c r="F100" s="323"/>
    </row>
    <row r="101" spans="1:6" ht="15">
      <c r="A101" s="328"/>
      <c r="B101" s="332"/>
      <c r="C101" s="317"/>
      <c r="D101" s="333"/>
      <c r="E101" s="323"/>
      <c r="F101" s="323"/>
    </row>
    <row r="102" spans="1:6" ht="15">
      <c r="A102" s="328" t="s">
        <v>43</v>
      </c>
      <c r="B102" s="330" t="s">
        <v>315</v>
      </c>
      <c r="C102" s="317" t="s">
        <v>264</v>
      </c>
      <c r="D102" s="333">
        <f>D83</f>
        <v>38.69</v>
      </c>
      <c r="E102" s="334"/>
      <c r="F102" s="324">
        <f>D102*E102</f>
        <v>0</v>
      </c>
    </row>
    <row r="103" spans="1:6" ht="15">
      <c r="A103" s="328"/>
      <c r="B103" s="330"/>
      <c r="C103" s="317"/>
      <c r="D103" s="333"/>
      <c r="E103" s="334"/>
      <c r="F103" s="323"/>
    </row>
    <row r="104" spans="1:6" ht="15">
      <c r="A104" s="328" t="s">
        <v>44</v>
      </c>
      <c r="B104" s="330" t="s">
        <v>292</v>
      </c>
      <c r="C104" s="317" t="s">
        <v>288</v>
      </c>
      <c r="D104" s="323">
        <f>((((5.4*3*1.6)+(7.3*2*1.6)+(4.2*1.6))*12)*0.925925)*2</f>
        <v>1244.4431999999999</v>
      </c>
      <c r="E104" s="334"/>
      <c r="F104" s="324">
        <f>D104*E104</f>
        <v>0</v>
      </c>
    </row>
    <row r="105" spans="1:6" ht="15">
      <c r="A105" s="328"/>
      <c r="B105" s="330"/>
      <c r="C105" s="317"/>
      <c r="D105" s="333"/>
      <c r="E105" s="334"/>
      <c r="F105" s="324"/>
    </row>
    <row r="106" spans="1:6" ht="15">
      <c r="A106" s="328"/>
      <c r="B106" s="329" t="s">
        <v>295</v>
      </c>
      <c r="C106" s="317"/>
      <c r="D106" s="323"/>
      <c r="E106" s="317"/>
      <c r="F106" s="323"/>
    </row>
    <row r="107" spans="1:6" ht="15">
      <c r="A107" s="328"/>
      <c r="B107" s="330"/>
      <c r="C107" s="317"/>
      <c r="D107" s="323"/>
      <c r="E107" s="317"/>
      <c r="F107" s="323"/>
    </row>
    <row r="108" spans="1:6" ht="15">
      <c r="A108" s="328" t="s">
        <v>265</v>
      </c>
      <c r="B108" s="330" t="s">
        <v>316</v>
      </c>
      <c r="C108" s="317" t="s">
        <v>264</v>
      </c>
      <c r="D108" s="323">
        <f>51*1.6*2</f>
        <v>163.20000000000002</v>
      </c>
      <c r="E108" s="317"/>
      <c r="F108" s="324">
        <f>D108*E108</f>
        <v>0</v>
      </c>
    </row>
    <row r="109" spans="1:6" ht="15">
      <c r="A109" s="328"/>
      <c r="B109" s="330"/>
      <c r="C109" s="317"/>
      <c r="D109" s="323"/>
      <c r="E109" s="317"/>
      <c r="F109" s="323"/>
    </row>
    <row r="110" spans="1:6" ht="15">
      <c r="A110" s="328" t="s">
        <v>45</v>
      </c>
      <c r="B110" s="330" t="s">
        <v>317</v>
      </c>
      <c r="C110" s="317" t="s">
        <v>264</v>
      </c>
      <c r="D110" s="323">
        <f>D102+(31*0.2)</f>
        <v>44.89</v>
      </c>
      <c r="E110" s="317"/>
      <c r="F110" s="324">
        <f>D110*E110</f>
        <v>0</v>
      </c>
    </row>
    <row r="111" spans="1:6" ht="15">
      <c r="A111" s="328"/>
      <c r="B111" s="330"/>
      <c r="C111" s="317"/>
      <c r="D111" s="323"/>
      <c r="E111" s="317"/>
      <c r="F111" s="331"/>
    </row>
    <row r="112" spans="1:6" ht="15">
      <c r="A112" s="328" t="s">
        <v>46</v>
      </c>
      <c r="B112" s="330" t="s">
        <v>318</v>
      </c>
      <c r="C112" s="317" t="s">
        <v>319</v>
      </c>
      <c r="D112" s="323">
        <f>39*8</f>
        <v>312</v>
      </c>
      <c r="E112" s="317"/>
      <c r="F112" s="331">
        <f>E112*D112</f>
        <v>0</v>
      </c>
    </row>
    <row r="113" spans="1:6" ht="15">
      <c r="A113" s="328"/>
      <c r="B113" s="330"/>
      <c r="C113" s="317"/>
      <c r="D113" s="318"/>
      <c r="E113" s="317"/>
      <c r="F113" s="317"/>
    </row>
    <row r="114" spans="1:6" ht="15.75" thickBot="1">
      <c r="A114" s="342"/>
      <c r="B114" s="344"/>
      <c r="C114" s="342"/>
      <c r="D114" s="318"/>
      <c r="E114" s="317"/>
      <c r="F114" s="317"/>
    </row>
    <row r="115" spans="1:6" ht="15.75" thickBot="1">
      <c r="A115" s="456" t="s">
        <v>320</v>
      </c>
      <c r="B115" s="457"/>
      <c r="C115" s="457"/>
      <c r="D115" s="457"/>
      <c r="E115" s="457"/>
      <c r="F115" s="346">
        <f>SUM(F96:F114)</f>
        <v>0</v>
      </c>
    </row>
    <row r="116" spans="1:6" ht="15">
      <c r="A116" s="306" t="s">
        <v>12</v>
      </c>
      <c r="B116" s="316" t="s">
        <v>244</v>
      </c>
      <c r="C116" s="306" t="s">
        <v>245</v>
      </c>
      <c r="D116" s="307" t="s">
        <v>246</v>
      </c>
      <c r="E116" s="308" t="s">
        <v>321</v>
      </c>
      <c r="F116" s="341" t="s">
        <v>248</v>
      </c>
    </row>
    <row r="117" spans="1:6" ht="15">
      <c r="A117" s="306"/>
      <c r="B117" s="316"/>
      <c r="C117" s="306"/>
      <c r="D117" s="307"/>
      <c r="E117" s="308"/>
      <c r="F117" s="341"/>
    </row>
    <row r="118" spans="1:6" ht="15">
      <c r="A118" s="347"/>
      <c r="B118" s="348" t="s">
        <v>322</v>
      </c>
      <c r="C118" s="349"/>
      <c r="D118" s="345"/>
      <c r="E118" s="323"/>
      <c r="F118" s="317"/>
    </row>
    <row r="119" spans="1:6" ht="15">
      <c r="A119" s="347"/>
      <c r="B119" s="316"/>
      <c r="C119" s="349"/>
      <c r="D119" s="345"/>
      <c r="E119" s="323"/>
      <c r="F119" s="317"/>
    </row>
    <row r="120" spans="1:6" ht="15">
      <c r="A120" s="347"/>
      <c r="B120" s="329" t="s">
        <v>323</v>
      </c>
      <c r="C120" s="349"/>
      <c r="D120" s="345"/>
      <c r="E120" s="323"/>
      <c r="F120" s="317"/>
    </row>
    <row r="121" spans="1:6" ht="30">
      <c r="A121" s="347"/>
      <c r="B121" s="332" t="s">
        <v>324</v>
      </c>
      <c r="C121" s="349"/>
      <c r="D121" s="345"/>
      <c r="E121" s="323"/>
      <c r="F121" s="317"/>
    </row>
    <row r="122" spans="1:6" ht="15">
      <c r="A122" s="347"/>
      <c r="B122" s="330"/>
      <c r="C122" s="349"/>
      <c r="D122" s="345"/>
      <c r="E122" s="323"/>
      <c r="F122" s="317"/>
    </row>
    <row r="123" spans="1:6" ht="15">
      <c r="A123" s="347" t="s">
        <v>42</v>
      </c>
      <c r="B123" s="330" t="s">
        <v>325</v>
      </c>
      <c r="C123" s="349" t="s">
        <v>280</v>
      </c>
      <c r="D123" s="345">
        <f>31*3.1</f>
        <v>96.100000000000009</v>
      </c>
      <c r="E123" s="323"/>
      <c r="F123" s="319">
        <f>D123*E123</f>
        <v>0</v>
      </c>
    </row>
    <row r="124" spans="1:6" ht="15">
      <c r="A124" s="347"/>
      <c r="B124" s="330"/>
      <c r="C124" s="349"/>
      <c r="D124" s="345"/>
      <c r="E124" s="323"/>
      <c r="F124" s="317"/>
    </row>
    <row r="125" spans="1:6" ht="15">
      <c r="A125" s="347"/>
      <c r="B125" s="332" t="s">
        <v>326</v>
      </c>
      <c r="C125" s="317"/>
      <c r="D125" s="318"/>
      <c r="E125" s="323"/>
      <c r="F125" s="317"/>
    </row>
    <row r="126" spans="1:6" ht="15">
      <c r="A126" s="347"/>
      <c r="B126" s="332"/>
      <c r="C126" s="317"/>
      <c r="D126" s="345"/>
      <c r="E126" s="323"/>
      <c r="F126" s="317"/>
    </row>
    <row r="127" spans="1:6" ht="15">
      <c r="A127" s="347" t="s">
        <v>43</v>
      </c>
      <c r="B127" s="330" t="s">
        <v>327</v>
      </c>
      <c r="C127" s="317" t="s">
        <v>280</v>
      </c>
      <c r="D127" s="345">
        <f>D123</f>
        <v>96.100000000000009</v>
      </c>
      <c r="E127" s="323"/>
      <c r="F127" s="319">
        <f>D127*E127</f>
        <v>0</v>
      </c>
    </row>
    <row r="128" spans="1:6" ht="15">
      <c r="A128" s="347"/>
      <c r="B128" s="316"/>
      <c r="C128" s="350"/>
      <c r="D128" s="351"/>
      <c r="E128" s="323"/>
      <c r="F128" s="317"/>
    </row>
    <row r="129" spans="1:6" ht="15">
      <c r="A129" s="347"/>
      <c r="B129" s="329" t="s">
        <v>328</v>
      </c>
      <c r="C129" s="350"/>
      <c r="D129" s="351"/>
      <c r="E129" s="323"/>
      <c r="F129" s="317"/>
    </row>
    <row r="130" spans="1:6" ht="15">
      <c r="A130" s="347"/>
      <c r="B130" s="330"/>
      <c r="C130" s="350"/>
      <c r="D130" s="351"/>
      <c r="E130" s="323"/>
      <c r="F130" s="317"/>
    </row>
    <row r="131" spans="1:6" ht="15">
      <c r="A131" s="347"/>
      <c r="B131" s="352" t="s">
        <v>329</v>
      </c>
      <c r="C131" s="350"/>
      <c r="D131" s="351"/>
      <c r="E131" s="323"/>
      <c r="F131" s="317"/>
    </row>
    <row r="132" spans="1:6" ht="15">
      <c r="A132" s="347"/>
      <c r="B132" s="353"/>
      <c r="C132" s="354"/>
      <c r="D132" s="351"/>
      <c r="E132" s="323"/>
      <c r="F132" s="317"/>
    </row>
    <row r="133" spans="1:6" ht="15">
      <c r="A133" s="347" t="s">
        <v>44</v>
      </c>
      <c r="B133" s="353" t="s">
        <v>330</v>
      </c>
      <c r="C133" s="354" t="s">
        <v>280</v>
      </c>
      <c r="D133" s="351">
        <f>D123</f>
        <v>96.100000000000009</v>
      </c>
      <c r="E133" s="323"/>
      <c r="F133" s="319">
        <f>D133*E133</f>
        <v>0</v>
      </c>
    </row>
    <row r="134" spans="1:6" ht="15">
      <c r="A134" s="347"/>
      <c r="B134" s="353"/>
      <c r="C134" s="350"/>
      <c r="D134" s="351"/>
      <c r="E134" s="323"/>
      <c r="F134" s="317"/>
    </row>
    <row r="135" spans="1:6" ht="30">
      <c r="A135" s="347"/>
      <c r="B135" s="352" t="s">
        <v>331</v>
      </c>
      <c r="C135" s="317"/>
      <c r="D135" s="318"/>
      <c r="E135" s="323"/>
      <c r="F135" s="317"/>
    </row>
    <row r="136" spans="1:6" ht="15">
      <c r="A136" s="347"/>
      <c r="B136" s="352"/>
      <c r="C136" s="350"/>
      <c r="D136" s="318"/>
      <c r="E136" s="349"/>
      <c r="F136" s="317"/>
    </row>
    <row r="137" spans="1:6" ht="15">
      <c r="A137" s="347" t="s">
        <v>265</v>
      </c>
      <c r="B137" s="353" t="s">
        <v>332</v>
      </c>
      <c r="C137" s="355" t="s">
        <v>280</v>
      </c>
      <c r="D137" s="318">
        <f>D133</f>
        <v>96.100000000000009</v>
      </c>
      <c r="E137" s="349"/>
      <c r="F137" s="319">
        <f>D137*E137</f>
        <v>0</v>
      </c>
    </row>
    <row r="138" spans="1:6" ht="15">
      <c r="A138" s="347"/>
      <c r="B138" s="316"/>
      <c r="C138" s="349"/>
      <c r="D138" s="356"/>
      <c r="E138" s="349"/>
      <c r="F138" s="317"/>
    </row>
    <row r="139" spans="1:6" ht="15">
      <c r="A139" s="347" t="s">
        <v>45</v>
      </c>
      <c r="B139" s="357" t="s">
        <v>333</v>
      </c>
      <c r="C139" s="349" t="s">
        <v>280</v>
      </c>
      <c r="D139" s="356">
        <f>31*0.2*2</f>
        <v>12.4</v>
      </c>
      <c r="E139" s="349"/>
      <c r="F139" s="319">
        <f>D139*E139</f>
        <v>0</v>
      </c>
    </row>
    <row r="140" spans="1:6" ht="15">
      <c r="A140" s="317"/>
      <c r="B140" s="358"/>
      <c r="C140" s="317"/>
      <c r="D140" s="318"/>
      <c r="E140" s="317"/>
      <c r="F140" s="317"/>
    </row>
    <row r="141" spans="1:6" ht="15">
      <c r="A141" s="317"/>
      <c r="B141" s="329" t="s">
        <v>79</v>
      </c>
      <c r="C141" s="317"/>
      <c r="D141" s="318"/>
      <c r="E141" s="317"/>
      <c r="F141" s="317"/>
    </row>
    <row r="142" spans="1:6" ht="15">
      <c r="A142" s="317"/>
      <c r="B142" s="359"/>
      <c r="C142" s="317"/>
      <c r="D142" s="318"/>
      <c r="E142" s="317"/>
      <c r="F142" s="317"/>
    </row>
    <row r="143" spans="1:6" ht="15">
      <c r="A143" s="317" t="s">
        <v>46</v>
      </c>
      <c r="B143" s="332" t="s">
        <v>334</v>
      </c>
      <c r="C143" s="317"/>
      <c r="D143" s="318"/>
      <c r="E143" s="317"/>
      <c r="F143" s="317"/>
    </row>
    <row r="144" spans="1:6" ht="15">
      <c r="A144" s="317"/>
      <c r="B144" s="330"/>
      <c r="C144" s="317"/>
      <c r="D144" s="318"/>
      <c r="E144" s="317"/>
      <c r="F144" s="317"/>
    </row>
    <row r="145" spans="1:6" ht="15">
      <c r="A145" s="317" t="s">
        <v>47</v>
      </c>
      <c r="B145" s="330" t="s">
        <v>335</v>
      </c>
      <c r="C145" s="317" t="s">
        <v>280</v>
      </c>
      <c r="D145" s="318">
        <f>39*2</f>
        <v>78</v>
      </c>
      <c r="E145" s="317"/>
      <c r="F145" s="319">
        <f>D145*E145</f>
        <v>0</v>
      </c>
    </row>
    <row r="146" spans="1:6" ht="15">
      <c r="A146" s="317"/>
      <c r="B146" s="330"/>
      <c r="C146" s="355"/>
      <c r="D146" s="318"/>
      <c r="E146" s="317"/>
      <c r="F146" s="317"/>
    </row>
    <row r="147" spans="1:6" ht="30">
      <c r="A147" s="317"/>
      <c r="B147" s="332" t="s">
        <v>336</v>
      </c>
      <c r="C147" s="355"/>
      <c r="D147" s="318"/>
      <c r="E147" s="317"/>
      <c r="F147" s="317"/>
    </row>
    <row r="148" spans="1:6" ht="15">
      <c r="A148" s="317"/>
      <c r="B148" s="332"/>
      <c r="C148" s="355"/>
      <c r="D148" s="318"/>
      <c r="E148" s="317"/>
      <c r="F148" s="360"/>
    </row>
    <row r="149" spans="1:6" ht="15">
      <c r="A149" s="317" t="s">
        <v>270</v>
      </c>
      <c r="B149" s="330" t="s">
        <v>337</v>
      </c>
      <c r="C149" s="355" t="s">
        <v>280</v>
      </c>
      <c r="D149" s="318">
        <v>50</v>
      </c>
      <c r="E149" s="317"/>
      <c r="F149" s="319">
        <f>D149*E149</f>
        <v>0</v>
      </c>
    </row>
    <row r="150" spans="1:6" ht="15">
      <c r="A150" s="317"/>
      <c r="B150" s="330"/>
      <c r="C150" s="355"/>
      <c r="D150" s="318"/>
      <c r="E150" s="317"/>
      <c r="F150" s="317"/>
    </row>
    <row r="151" spans="1:6" ht="15">
      <c r="A151" s="317" t="s">
        <v>272</v>
      </c>
      <c r="B151" s="330" t="s">
        <v>338</v>
      </c>
      <c r="C151" s="355" t="s">
        <v>339</v>
      </c>
      <c r="D151" s="318">
        <f>50</f>
        <v>50</v>
      </c>
      <c r="E151" s="317"/>
      <c r="F151" s="319">
        <f>D151*E151</f>
        <v>0</v>
      </c>
    </row>
    <row r="152" spans="1:6" ht="12.75" customHeight="1" thickBot="1">
      <c r="A152" s="317"/>
      <c r="B152" s="330"/>
      <c r="C152" s="317"/>
      <c r="D152" s="318"/>
      <c r="E152" s="317"/>
      <c r="F152" s="361"/>
    </row>
    <row r="153" spans="1:6" ht="15.75" thickBot="1">
      <c r="A153" s="458" t="s">
        <v>340</v>
      </c>
      <c r="B153" s="459"/>
      <c r="C153" s="459"/>
      <c r="D153" s="459"/>
      <c r="E153" s="460"/>
      <c r="F153" s="362">
        <f>SUM(F122:F151)</f>
        <v>0</v>
      </c>
    </row>
    <row r="154" spans="1:6" ht="15.75" thickTop="1">
      <c r="A154" s="306" t="s">
        <v>12</v>
      </c>
      <c r="B154" s="316" t="s">
        <v>244</v>
      </c>
      <c r="C154" s="306" t="s">
        <v>245</v>
      </c>
      <c r="D154" s="307" t="s">
        <v>246</v>
      </c>
      <c r="E154" s="308" t="s">
        <v>321</v>
      </c>
      <c r="F154" s="306" t="s">
        <v>248</v>
      </c>
    </row>
    <row r="155" spans="1:6" ht="15">
      <c r="A155" s="306"/>
      <c r="B155" s="316"/>
      <c r="C155" s="306"/>
      <c r="D155" s="307"/>
      <c r="E155" s="308"/>
      <c r="F155" s="306"/>
    </row>
    <row r="156" spans="1:6" ht="15">
      <c r="A156" s="347"/>
      <c r="B156" s="343" t="s">
        <v>341</v>
      </c>
      <c r="C156" s="347"/>
      <c r="D156" s="318"/>
      <c r="E156" s="317"/>
      <c r="F156" s="317"/>
    </row>
    <row r="157" spans="1:6" ht="15">
      <c r="A157" s="347"/>
      <c r="B157" s="343"/>
      <c r="C157" s="347"/>
      <c r="D157" s="318"/>
      <c r="E157" s="317"/>
      <c r="F157" s="317"/>
    </row>
    <row r="158" spans="1:6" ht="15">
      <c r="A158" s="363"/>
      <c r="B158" s="364" t="s">
        <v>342</v>
      </c>
      <c r="C158" s="363"/>
      <c r="D158" s="365"/>
      <c r="E158" s="366"/>
      <c r="F158" s="366"/>
    </row>
    <row r="159" spans="1:6" ht="15">
      <c r="A159" s="363"/>
      <c r="B159" s="330"/>
      <c r="C159" s="363"/>
      <c r="D159" s="365"/>
      <c r="E159" s="366"/>
      <c r="F159" s="366"/>
    </row>
    <row r="160" spans="1:6" ht="32.25" customHeight="1">
      <c r="A160" s="363" t="s">
        <v>42</v>
      </c>
      <c r="B160" s="330" t="s">
        <v>343</v>
      </c>
      <c r="C160" s="363" t="s">
        <v>344</v>
      </c>
      <c r="D160" s="365">
        <v>2</v>
      </c>
      <c r="E160" s="366"/>
      <c r="F160" s="319">
        <f>D160*E160</f>
        <v>0</v>
      </c>
    </row>
    <row r="161" spans="1:6" ht="15">
      <c r="A161" s="342"/>
      <c r="B161" s="367"/>
      <c r="C161" s="342"/>
      <c r="D161" s="318"/>
      <c r="E161" s="317"/>
      <c r="F161" s="317"/>
    </row>
    <row r="162" spans="1:6" ht="15">
      <c r="A162" s="363"/>
      <c r="B162" s="364" t="s">
        <v>345</v>
      </c>
      <c r="C162" s="363"/>
      <c r="D162" s="365"/>
      <c r="E162" s="366"/>
      <c r="F162" s="366"/>
    </row>
    <row r="163" spans="1:6" ht="15">
      <c r="A163" s="363"/>
      <c r="B163" s="330"/>
      <c r="C163" s="363"/>
      <c r="D163" s="365"/>
      <c r="E163" s="366"/>
      <c r="F163" s="366"/>
    </row>
    <row r="164" spans="1:6" ht="15">
      <c r="A164" s="363" t="s">
        <v>43</v>
      </c>
      <c r="B164" s="330" t="s">
        <v>346</v>
      </c>
      <c r="C164" s="363" t="s">
        <v>344</v>
      </c>
      <c r="D164" s="365">
        <v>7</v>
      </c>
      <c r="E164" s="366"/>
      <c r="F164" s="319">
        <f>D164*E164</f>
        <v>0</v>
      </c>
    </row>
    <row r="165" spans="1:6" ht="15.75" thickBot="1">
      <c r="A165" s="368"/>
      <c r="B165" s="369"/>
      <c r="C165" s="370"/>
      <c r="D165" s="371"/>
      <c r="E165" s="372"/>
      <c r="F165" s="373"/>
    </row>
    <row r="166" spans="1:6" ht="15.75" thickBot="1">
      <c r="A166" s="461" t="s">
        <v>347</v>
      </c>
      <c r="B166" s="462"/>
      <c r="C166" s="462"/>
      <c r="D166" s="462"/>
      <c r="E166" s="463"/>
      <c r="F166" s="374">
        <f>SUM(F160:F165)</f>
        <v>0</v>
      </c>
    </row>
    <row r="167" spans="1:6" ht="15">
      <c r="A167" s="342"/>
      <c r="B167" s="375" t="s">
        <v>348</v>
      </c>
      <c r="C167" s="342"/>
      <c r="D167" s="318"/>
      <c r="E167" s="317"/>
      <c r="F167" s="317"/>
    </row>
    <row r="168" spans="1:6" ht="15">
      <c r="A168" s="376"/>
      <c r="B168" s="304"/>
      <c r="C168" s="376"/>
      <c r="D168" s="318"/>
      <c r="E168" s="317"/>
      <c r="F168" s="317"/>
    </row>
    <row r="169" spans="1:6" ht="15">
      <c r="A169" s="317"/>
      <c r="B169" s="377" t="s">
        <v>349</v>
      </c>
      <c r="C169" s="317"/>
      <c r="D169" s="318"/>
      <c r="E169" s="317"/>
      <c r="F169" s="317"/>
    </row>
    <row r="170" spans="1:6" ht="15">
      <c r="A170" s="317"/>
      <c r="B170" s="377"/>
      <c r="C170" s="317"/>
      <c r="D170" s="318"/>
      <c r="E170" s="317"/>
      <c r="F170" s="317"/>
    </row>
    <row r="171" spans="1:6" ht="15">
      <c r="A171" s="317"/>
      <c r="B171" s="378" t="s">
        <v>350</v>
      </c>
      <c r="C171" s="317"/>
      <c r="D171" s="318"/>
      <c r="E171" s="317"/>
      <c r="F171" s="317"/>
    </row>
    <row r="172" spans="1:6" ht="15">
      <c r="A172" s="317"/>
      <c r="B172" s="379"/>
      <c r="C172" s="317"/>
      <c r="D172" s="318"/>
      <c r="E172" s="317"/>
      <c r="F172" s="317"/>
    </row>
    <row r="173" spans="1:6" ht="15">
      <c r="A173" s="317"/>
      <c r="B173" s="352" t="s">
        <v>351</v>
      </c>
      <c r="C173" s="317"/>
      <c r="D173" s="318"/>
      <c r="E173" s="317"/>
      <c r="F173" s="317"/>
    </row>
    <row r="174" spans="1:6" ht="15">
      <c r="A174" s="317"/>
      <c r="B174" s="379"/>
      <c r="C174" s="317"/>
      <c r="D174" s="318"/>
      <c r="E174" s="317"/>
      <c r="F174" s="317"/>
    </row>
    <row r="175" spans="1:6" ht="15">
      <c r="A175" s="317" t="s">
        <v>42</v>
      </c>
      <c r="B175" s="380" t="s">
        <v>397</v>
      </c>
      <c r="C175" s="317" t="s">
        <v>319</v>
      </c>
      <c r="D175" s="318">
        <v>2</v>
      </c>
      <c r="E175" s="317"/>
      <c r="F175" s="319">
        <f>D175*E175</f>
        <v>0</v>
      </c>
    </row>
    <row r="176" spans="1:6" ht="15">
      <c r="A176" s="317"/>
      <c r="B176" s="380"/>
      <c r="C176" s="317"/>
      <c r="D176" s="318"/>
      <c r="E176" s="317"/>
      <c r="F176" s="317"/>
    </row>
    <row r="177" spans="1:6" ht="33.75" customHeight="1">
      <c r="A177" s="317"/>
      <c r="B177" s="332" t="s">
        <v>352</v>
      </c>
      <c r="C177" s="317"/>
      <c r="D177" s="318"/>
      <c r="E177" s="317"/>
      <c r="F177" s="317"/>
    </row>
    <row r="178" spans="1:6" ht="15">
      <c r="A178" s="317"/>
      <c r="B178" s="332"/>
      <c r="C178" s="317"/>
      <c r="D178" s="318"/>
      <c r="E178" s="317"/>
      <c r="F178" s="317"/>
    </row>
    <row r="179" spans="1:6" ht="15">
      <c r="A179" s="317" t="s">
        <v>43</v>
      </c>
      <c r="B179" s="330" t="s">
        <v>353</v>
      </c>
      <c r="C179" s="317" t="s">
        <v>280</v>
      </c>
      <c r="D179" s="323">
        <f>2*0.9*2.4*2</f>
        <v>8.64</v>
      </c>
      <c r="E179" s="317"/>
      <c r="F179" s="319">
        <f>D179*E179</f>
        <v>0</v>
      </c>
    </row>
    <row r="180" spans="1:6" ht="15">
      <c r="A180" s="350"/>
      <c r="B180" s="380"/>
      <c r="C180" s="350"/>
      <c r="D180" s="318"/>
      <c r="E180" s="317"/>
      <c r="F180" s="317"/>
    </row>
    <row r="181" spans="1:6" ht="30">
      <c r="A181" s="354"/>
      <c r="B181" s="352" t="s">
        <v>354</v>
      </c>
      <c r="C181" s="354"/>
      <c r="D181" s="318"/>
      <c r="E181" s="317"/>
      <c r="F181" s="317"/>
    </row>
    <row r="182" spans="1:6" ht="15">
      <c r="A182" s="354"/>
      <c r="B182" s="352"/>
      <c r="C182" s="354"/>
      <c r="D182" s="318"/>
      <c r="E182" s="317"/>
      <c r="F182" s="317"/>
    </row>
    <row r="183" spans="1:6" ht="15">
      <c r="A183" s="350" t="s">
        <v>44</v>
      </c>
      <c r="B183" s="380" t="s">
        <v>355</v>
      </c>
      <c r="C183" s="350" t="s">
        <v>356</v>
      </c>
      <c r="D183" s="318">
        <v>4</v>
      </c>
      <c r="E183" s="317"/>
      <c r="F183" s="319">
        <f>D183*E183</f>
        <v>0</v>
      </c>
    </row>
    <row r="184" spans="1:6" ht="15">
      <c r="A184" s="317"/>
      <c r="B184" s="380"/>
      <c r="C184" s="355"/>
      <c r="D184" s="318"/>
      <c r="E184" s="317"/>
      <c r="F184" s="317"/>
    </row>
    <row r="185" spans="1:6" ht="15">
      <c r="A185" s="317" t="s">
        <v>265</v>
      </c>
      <c r="B185" s="380" t="s">
        <v>357</v>
      </c>
      <c r="C185" s="355" t="s">
        <v>344</v>
      </c>
      <c r="D185" s="381">
        <v>3</v>
      </c>
      <c r="E185" s="317"/>
      <c r="F185" s="319">
        <f>D185*E185</f>
        <v>0</v>
      </c>
    </row>
    <row r="186" spans="1:6" ht="15">
      <c r="A186" s="317"/>
      <c r="B186" s="380"/>
      <c r="C186" s="355"/>
      <c r="D186" s="381"/>
      <c r="E186" s="360"/>
      <c r="F186" s="319"/>
    </row>
    <row r="187" spans="1:6" ht="15">
      <c r="A187" s="317"/>
      <c r="B187" s="380"/>
      <c r="C187" s="355"/>
      <c r="D187" s="381"/>
      <c r="E187" s="360"/>
      <c r="F187" s="319"/>
    </row>
    <row r="188" spans="1:6" ht="15">
      <c r="A188" s="317"/>
      <c r="B188" s="380"/>
      <c r="C188" s="355"/>
      <c r="D188" s="381"/>
      <c r="E188" s="360"/>
      <c r="F188" s="319"/>
    </row>
    <row r="189" spans="1:6" ht="15">
      <c r="A189" s="317"/>
      <c r="B189" s="380"/>
      <c r="C189" s="355"/>
      <c r="D189" s="381"/>
      <c r="E189" s="360"/>
      <c r="F189" s="319"/>
    </row>
    <row r="190" spans="1:6" ht="15">
      <c r="A190" s="317"/>
      <c r="B190" s="380"/>
      <c r="C190" s="355"/>
      <c r="D190" s="381"/>
      <c r="E190" s="360"/>
      <c r="F190" s="319"/>
    </row>
    <row r="191" spans="1:6" ht="15">
      <c r="A191" s="317"/>
      <c r="B191" s="380"/>
      <c r="C191" s="355"/>
      <c r="D191" s="381"/>
      <c r="E191" s="360"/>
      <c r="F191" s="319"/>
    </row>
    <row r="192" spans="1:6" ht="15.75" thickBot="1">
      <c r="A192" s="317"/>
      <c r="B192" s="380"/>
      <c r="C192" s="355"/>
      <c r="D192" s="381"/>
      <c r="E192" s="360"/>
      <c r="F192" s="319"/>
    </row>
    <row r="193" spans="1:6" ht="15.75" thickBot="1">
      <c r="A193" s="382"/>
      <c r="B193" s="383" t="s">
        <v>358</v>
      </c>
      <c r="C193" s="382"/>
      <c r="D193" s="384"/>
      <c r="E193" s="385"/>
      <c r="F193" s="374">
        <f>SUM(F175:F186)</f>
        <v>0</v>
      </c>
    </row>
    <row r="194" spans="1:6" ht="15">
      <c r="A194" s="306" t="s">
        <v>12</v>
      </c>
      <c r="B194" s="316" t="s">
        <v>244</v>
      </c>
      <c r="C194" s="306" t="s">
        <v>245</v>
      </c>
      <c r="D194" s="307" t="s">
        <v>246</v>
      </c>
      <c r="E194" s="308" t="s">
        <v>321</v>
      </c>
      <c r="F194" s="306" t="s">
        <v>248</v>
      </c>
    </row>
    <row r="195" spans="1:6" ht="15">
      <c r="A195" s="317"/>
      <c r="B195" s="348" t="s">
        <v>359</v>
      </c>
      <c r="C195" s="317"/>
      <c r="D195" s="386"/>
      <c r="E195" s="317"/>
      <c r="F195" s="317"/>
    </row>
    <row r="196" spans="1:6" ht="15">
      <c r="A196" s="317"/>
      <c r="B196" s="348"/>
      <c r="C196" s="317"/>
      <c r="D196" s="386"/>
      <c r="E196" s="317"/>
      <c r="F196" s="360"/>
    </row>
    <row r="197" spans="1:6" ht="15">
      <c r="A197" s="317" t="s">
        <v>42</v>
      </c>
      <c r="B197" s="320" t="s">
        <v>360</v>
      </c>
      <c r="C197" s="317" t="s">
        <v>280</v>
      </c>
      <c r="D197" s="386">
        <v>39</v>
      </c>
      <c r="E197" s="317"/>
      <c r="F197" s="319">
        <f>D197*E197</f>
        <v>0</v>
      </c>
    </row>
    <row r="198" spans="1:6" ht="15">
      <c r="A198" s="317"/>
      <c r="B198" s="320"/>
      <c r="C198" s="317"/>
      <c r="D198" s="386"/>
      <c r="E198" s="317"/>
      <c r="F198" s="317"/>
    </row>
    <row r="199" spans="1:6" ht="15">
      <c r="A199" s="350"/>
      <c r="B199" s="380"/>
      <c r="C199" s="350"/>
      <c r="D199" s="318"/>
      <c r="E199" s="317"/>
      <c r="F199" s="317"/>
    </row>
    <row r="200" spans="1:6" ht="15">
      <c r="A200" s="350"/>
      <c r="B200" s="352" t="s">
        <v>361</v>
      </c>
      <c r="C200" s="350"/>
      <c r="D200" s="318"/>
      <c r="E200" s="317"/>
      <c r="F200" s="317"/>
    </row>
    <row r="201" spans="1:6" ht="15">
      <c r="A201" s="349"/>
      <c r="B201" s="380"/>
      <c r="C201" s="349"/>
      <c r="D201" s="318"/>
      <c r="E201" s="317"/>
      <c r="F201" s="317"/>
    </row>
    <row r="202" spans="1:6" ht="30">
      <c r="A202" s="350" t="s">
        <v>43</v>
      </c>
      <c r="B202" s="380" t="s">
        <v>362</v>
      </c>
      <c r="C202" s="350" t="s">
        <v>363</v>
      </c>
      <c r="D202" s="318">
        <v>31</v>
      </c>
      <c r="E202" s="317"/>
      <c r="F202" s="319">
        <f>D202*E202</f>
        <v>0</v>
      </c>
    </row>
    <row r="203" spans="1:6" ht="15">
      <c r="A203" s="349"/>
      <c r="B203" s="380"/>
      <c r="C203" s="349"/>
      <c r="D203" s="318"/>
      <c r="E203" s="317"/>
      <c r="F203" s="360"/>
    </row>
    <row r="204" spans="1:6" ht="15">
      <c r="A204" s="349" t="s">
        <v>44</v>
      </c>
      <c r="B204" s="380" t="s">
        <v>364</v>
      </c>
      <c r="C204" s="349" t="s">
        <v>363</v>
      </c>
      <c r="D204" s="318">
        <f>4*1.6</f>
        <v>6.4</v>
      </c>
      <c r="E204" s="317"/>
      <c r="F204" s="319">
        <f>D204*E204</f>
        <v>0</v>
      </c>
    </row>
    <row r="205" spans="1:6" ht="15">
      <c r="A205" s="349"/>
      <c r="B205" s="380"/>
      <c r="C205" s="349"/>
      <c r="D205" s="318"/>
      <c r="E205" s="317"/>
      <c r="F205" s="317"/>
    </row>
    <row r="206" spans="1:6" ht="15">
      <c r="A206" s="349" t="s">
        <v>265</v>
      </c>
      <c r="B206" s="380" t="s">
        <v>365</v>
      </c>
      <c r="C206" s="349" t="s">
        <v>319</v>
      </c>
      <c r="D206" s="318">
        <f>4*3</f>
        <v>12</v>
      </c>
      <c r="E206" s="317"/>
      <c r="F206" s="319">
        <f>D206*E206</f>
        <v>0</v>
      </c>
    </row>
    <row r="207" spans="1:6" ht="15">
      <c r="A207" s="317"/>
      <c r="B207" s="380"/>
      <c r="C207" s="317"/>
      <c r="D207" s="318"/>
      <c r="E207" s="317"/>
      <c r="F207" s="317"/>
    </row>
    <row r="208" spans="1:6" ht="15">
      <c r="A208" s="317" t="s">
        <v>45</v>
      </c>
      <c r="B208" s="380" t="s">
        <v>366</v>
      </c>
      <c r="C208" s="317" t="s">
        <v>367</v>
      </c>
      <c r="D208" s="318">
        <v>4</v>
      </c>
      <c r="E208" s="317"/>
      <c r="F208" s="319">
        <f>D208*E208</f>
        <v>0</v>
      </c>
    </row>
    <row r="209" spans="1:6" ht="15">
      <c r="A209" s="317"/>
      <c r="B209" s="380"/>
      <c r="C209" s="349"/>
      <c r="D209" s="318"/>
      <c r="E209" s="317"/>
      <c r="F209" s="317"/>
    </row>
    <row r="210" spans="1:6" ht="15.75" thickBot="1">
      <c r="A210" s="350"/>
      <c r="B210" s="330"/>
      <c r="C210" s="354"/>
      <c r="D210" s="318"/>
      <c r="E210" s="317"/>
      <c r="F210" s="319"/>
    </row>
    <row r="211" spans="1:6" ht="15.75" thickBot="1">
      <c r="A211" s="464" t="s">
        <v>368</v>
      </c>
      <c r="B211" s="465"/>
      <c r="C211" s="465"/>
      <c r="D211" s="465"/>
      <c r="E211" s="465"/>
      <c r="F211" s="374">
        <f>SUM(F197:F209)</f>
        <v>0</v>
      </c>
    </row>
    <row r="212" spans="1:6" ht="15">
      <c r="A212" s="306" t="s">
        <v>12</v>
      </c>
      <c r="B212" s="316" t="s">
        <v>244</v>
      </c>
      <c r="C212" s="306" t="s">
        <v>245</v>
      </c>
      <c r="D212" s="307" t="s">
        <v>246</v>
      </c>
      <c r="E212" s="308" t="s">
        <v>321</v>
      </c>
      <c r="F212" s="306" t="s">
        <v>248</v>
      </c>
    </row>
    <row r="213" spans="1:6" ht="15">
      <c r="A213" s="317"/>
      <c r="B213" s="316" t="s">
        <v>369</v>
      </c>
      <c r="C213" s="355"/>
      <c r="D213" s="318"/>
      <c r="E213" s="317"/>
      <c r="F213" s="317"/>
    </row>
    <row r="214" spans="1:6" ht="15">
      <c r="A214" s="317"/>
      <c r="B214" s="348" t="s">
        <v>370</v>
      </c>
      <c r="C214" s="355"/>
      <c r="D214" s="318"/>
      <c r="E214" s="317"/>
      <c r="F214" s="317"/>
    </row>
    <row r="215" spans="1:6" ht="15">
      <c r="A215" s="317"/>
      <c r="B215" s="348"/>
      <c r="C215" s="355"/>
      <c r="D215" s="318"/>
      <c r="E215" s="317"/>
      <c r="F215" s="360"/>
    </row>
    <row r="216" spans="1:6" ht="15">
      <c r="A216" s="317" t="s">
        <v>42</v>
      </c>
      <c r="B216" s="304" t="s">
        <v>371</v>
      </c>
      <c r="C216" s="355" t="s">
        <v>344</v>
      </c>
      <c r="D216" s="318">
        <v>4</v>
      </c>
      <c r="E216" s="317"/>
      <c r="F216" s="319">
        <f>D216*E216</f>
        <v>0</v>
      </c>
    </row>
    <row r="217" spans="1:6" ht="15">
      <c r="A217" s="317"/>
      <c r="B217" s="304"/>
      <c r="C217" s="355"/>
      <c r="D217" s="318"/>
      <c r="E217" s="317"/>
      <c r="F217" s="317"/>
    </row>
    <row r="218" spans="1:6" ht="15">
      <c r="A218" s="317" t="s">
        <v>43</v>
      </c>
      <c r="B218" s="304" t="s">
        <v>372</v>
      </c>
      <c r="C218" s="355" t="s">
        <v>344</v>
      </c>
      <c r="D218" s="318">
        <v>4</v>
      </c>
      <c r="E218" s="317"/>
      <c r="F218" s="319">
        <f>D218*E218</f>
        <v>0</v>
      </c>
    </row>
    <row r="219" spans="1:6" ht="15">
      <c r="A219" s="317"/>
      <c r="B219" s="348"/>
      <c r="C219" s="355"/>
      <c r="D219" s="318"/>
      <c r="E219" s="323"/>
      <c r="F219" s="317"/>
    </row>
    <row r="220" spans="1:6" ht="15">
      <c r="A220" s="317"/>
      <c r="B220" s="348" t="s">
        <v>373</v>
      </c>
      <c r="C220" s="355"/>
      <c r="D220" s="318"/>
      <c r="E220" s="323"/>
      <c r="F220" s="317"/>
    </row>
    <row r="221" spans="1:6" ht="15">
      <c r="A221" s="317"/>
      <c r="B221" s="304"/>
      <c r="C221" s="355"/>
      <c r="D221" s="318"/>
      <c r="E221" s="323"/>
      <c r="F221" s="317"/>
    </row>
    <row r="222" spans="1:6" ht="15">
      <c r="A222" s="317" t="s">
        <v>44</v>
      </c>
      <c r="B222" s="304" t="s">
        <v>374</v>
      </c>
      <c r="C222" s="355" t="s">
        <v>344</v>
      </c>
      <c r="D222" s="318">
        <v>2</v>
      </c>
      <c r="E222" s="323"/>
      <c r="F222" s="319">
        <f>D222*E222</f>
        <v>0</v>
      </c>
    </row>
    <row r="223" spans="1:6" ht="15">
      <c r="A223" s="317"/>
      <c r="B223" s="304"/>
      <c r="C223" s="355"/>
      <c r="D223" s="318"/>
      <c r="E223" s="323"/>
      <c r="F223" s="317"/>
    </row>
    <row r="224" spans="1:6" ht="15">
      <c r="A224" s="317" t="s">
        <v>265</v>
      </c>
      <c r="B224" s="304" t="s">
        <v>375</v>
      </c>
      <c r="C224" s="355" t="s">
        <v>344</v>
      </c>
      <c r="D224" s="318">
        <v>1</v>
      </c>
      <c r="E224" s="323"/>
      <c r="F224" s="319">
        <f>D224*E224</f>
        <v>0</v>
      </c>
    </row>
    <row r="225" spans="1:6" ht="15">
      <c r="A225" s="317"/>
      <c r="B225" s="304"/>
      <c r="C225" s="355"/>
      <c r="D225" s="318"/>
      <c r="E225" s="323"/>
      <c r="F225" s="317"/>
    </row>
    <row r="226" spans="1:6" ht="15">
      <c r="A226" s="317" t="s">
        <v>45</v>
      </c>
      <c r="B226" s="304" t="s">
        <v>376</v>
      </c>
      <c r="C226" s="355" t="s">
        <v>344</v>
      </c>
      <c r="D226" s="318">
        <v>4</v>
      </c>
      <c r="E226" s="323"/>
      <c r="F226" s="319">
        <f>D226*E226</f>
        <v>0</v>
      </c>
    </row>
    <row r="227" spans="1:6" ht="15">
      <c r="A227" s="317"/>
      <c r="B227" s="304"/>
      <c r="C227" s="355"/>
      <c r="D227" s="318"/>
      <c r="E227" s="323"/>
      <c r="F227" s="317"/>
    </row>
    <row r="228" spans="1:6" ht="15">
      <c r="A228" s="317" t="s">
        <v>46</v>
      </c>
      <c r="B228" s="304" t="s">
        <v>377</v>
      </c>
      <c r="C228" s="355" t="s">
        <v>344</v>
      </c>
      <c r="D228" s="318">
        <v>2</v>
      </c>
      <c r="E228" s="323"/>
      <c r="F228" s="319">
        <f>D228*E228</f>
        <v>0</v>
      </c>
    </row>
    <row r="229" spans="1:6" ht="15">
      <c r="A229" s="317"/>
      <c r="B229" s="304"/>
      <c r="C229" s="355"/>
      <c r="D229" s="318"/>
      <c r="E229" s="323"/>
      <c r="F229" s="317"/>
    </row>
    <row r="230" spans="1:6" ht="15">
      <c r="A230" s="317"/>
      <c r="B230" s="348" t="s">
        <v>378</v>
      </c>
      <c r="C230" s="355"/>
      <c r="D230" s="318"/>
      <c r="E230" s="317"/>
      <c r="F230" s="317"/>
    </row>
    <row r="231" spans="1:6" ht="15">
      <c r="A231" s="317"/>
      <c r="B231" s="348"/>
      <c r="C231" s="355"/>
      <c r="D231" s="318"/>
      <c r="E231" s="317"/>
      <c r="F231" s="317"/>
    </row>
    <row r="232" spans="1:6" ht="15">
      <c r="A232" s="317" t="s">
        <v>47</v>
      </c>
      <c r="B232" s="304" t="s">
        <v>379</v>
      </c>
      <c r="C232" s="355" t="s">
        <v>9</v>
      </c>
      <c r="D232" s="318">
        <v>1</v>
      </c>
      <c r="E232" s="317"/>
      <c r="F232" s="319">
        <f>D232*E232</f>
        <v>0</v>
      </c>
    </row>
    <row r="233" spans="1:6" ht="15">
      <c r="A233" s="317"/>
      <c r="B233" s="304"/>
      <c r="C233" s="355"/>
      <c r="D233" s="318"/>
      <c r="E233" s="317"/>
      <c r="F233" s="317"/>
    </row>
    <row r="234" spans="1:6" ht="15">
      <c r="A234" s="317" t="s">
        <v>270</v>
      </c>
      <c r="B234" s="304" t="s">
        <v>380</v>
      </c>
      <c r="C234" s="355" t="s">
        <v>9</v>
      </c>
      <c r="D234" s="318">
        <v>1</v>
      </c>
      <c r="E234" s="317"/>
      <c r="F234" s="319">
        <f>D234*E234</f>
        <v>0</v>
      </c>
    </row>
    <row r="235" spans="1:6" ht="15">
      <c r="A235" s="317"/>
      <c r="B235" s="304"/>
      <c r="C235" s="355"/>
      <c r="D235" s="318"/>
      <c r="E235" s="317"/>
      <c r="F235" s="387"/>
    </row>
    <row r="236" spans="1:6" ht="15">
      <c r="A236" s="317" t="s">
        <v>272</v>
      </c>
      <c r="B236" s="304" t="s">
        <v>381</v>
      </c>
      <c r="C236" s="355" t="s">
        <v>252</v>
      </c>
      <c r="D236" s="318">
        <v>1</v>
      </c>
      <c r="E236" s="317"/>
      <c r="F236" s="319">
        <f>D236*E236</f>
        <v>0</v>
      </c>
    </row>
    <row r="237" spans="1:6" ht="15.75" thickBot="1">
      <c r="A237" s="317"/>
      <c r="B237" s="304"/>
      <c r="C237" s="355"/>
      <c r="D237" s="318"/>
      <c r="E237" s="360"/>
      <c r="F237" s="355"/>
    </row>
    <row r="238" spans="1:6" ht="15.75" thickBot="1">
      <c r="A238" s="388"/>
      <c r="B238" s="389" t="s">
        <v>382</v>
      </c>
      <c r="C238" s="390"/>
      <c r="D238" s="391"/>
      <c r="E238" s="385"/>
      <c r="F238" s="374">
        <f>SUM(F216:F236)</f>
        <v>0</v>
      </c>
    </row>
    <row r="239" spans="1:6" ht="15">
      <c r="A239" s="317"/>
      <c r="B239" s="392"/>
      <c r="C239" s="308"/>
      <c r="D239" s="307"/>
      <c r="E239" s="308"/>
      <c r="F239" s="393"/>
    </row>
    <row r="240" spans="1:6" ht="15">
      <c r="A240" s="317"/>
      <c r="B240" s="304"/>
      <c r="C240" s="308"/>
      <c r="D240" s="307"/>
      <c r="E240" s="308"/>
      <c r="F240" s="317"/>
    </row>
    <row r="241" spans="1:6" ht="15">
      <c r="A241" s="317"/>
      <c r="B241" s="348" t="s">
        <v>383</v>
      </c>
      <c r="C241" s="308"/>
      <c r="D241" s="307"/>
      <c r="E241" s="308"/>
      <c r="F241" s="317"/>
    </row>
    <row r="242" spans="1:6" ht="15">
      <c r="A242" s="317"/>
      <c r="B242" s="304" t="s">
        <v>238</v>
      </c>
      <c r="C242" s="308"/>
      <c r="D242" s="307"/>
      <c r="E242" s="308"/>
      <c r="F242" s="308"/>
    </row>
    <row r="243" spans="1:6" ht="15">
      <c r="A243" s="317"/>
      <c r="B243" s="304" t="s">
        <v>239</v>
      </c>
      <c r="C243" s="308"/>
      <c r="D243" s="307"/>
      <c r="E243" s="308"/>
      <c r="F243" s="308"/>
    </row>
    <row r="244" spans="1:6" ht="15">
      <c r="A244" s="317"/>
      <c r="B244" s="304" t="s">
        <v>240</v>
      </c>
      <c r="C244" s="308"/>
      <c r="D244" s="307"/>
      <c r="E244" s="308"/>
      <c r="F244" s="308"/>
    </row>
    <row r="245" spans="1:6" ht="15">
      <c r="A245" s="317"/>
      <c r="B245" s="304" t="s">
        <v>241</v>
      </c>
      <c r="C245" s="317"/>
      <c r="D245" s="318"/>
      <c r="E245" s="308"/>
      <c r="F245" s="308"/>
    </row>
    <row r="246" spans="1:6" ht="15">
      <c r="A246" s="317"/>
      <c r="B246" s="304" t="s">
        <v>242</v>
      </c>
      <c r="C246" s="317"/>
      <c r="D246" s="318"/>
      <c r="E246" s="308"/>
      <c r="F246" s="308"/>
    </row>
    <row r="247" spans="1:6" ht="15">
      <c r="A247" s="317"/>
      <c r="B247" s="304" t="s">
        <v>384</v>
      </c>
      <c r="C247" s="317"/>
      <c r="D247" s="318"/>
      <c r="E247" s="317"/>
      <c r="F247" s="308"/>
    </row>
    <row r="248" spans="1:6" ht="15">
      <c r="A248" s="317"/>
      <c r="B248" s="304" t="s">
        <v>385</v>
      </c>
      <c r="C248" s="317"/>
      <c r="D248" s="318"/>
      <c r="E248" s="317"/>
      <c r="F248" s="308"/>
    </row>
    <row r="249" spans="1:6" ht="15">
      <c r="A249" s="317"/>
      <c r="B249" s="304"/>
      <c r="C249" s="317"/>
      <c r="D249" s="318"/>
      <c r="E249" s="317"/>
      <c r="F249" s="308"/>
    </row>
    <row r="250" spans="1:6" ht="15">
      <c r="A250" s="466" t="s">
        <v>386</v>
      </c>
      <c r="B250" s="467"/>
      <c r="C250" s="467"/>
      <c r="D250" s="467"/>
      <c r="E250" s="467"/>
      <c r="F250" s="468"/>
    </row>
    <row r="251" spans="1:6" ht="15">
      <c r="A251" s="306">
        <v>1</v>
      </c>
      <c r="B251" s="394" t="s">
        <v>387</v>
      </c>
      <c r="C251" s="349"/>
      <c r="D251" s="381"/>
      <c r="E251" s="442">
        <f>F22</f>
        <v>0</v>
      </c>
      <c r="F251" s="443"/>
    </row>
    <row r="252" spans="1:6" ht="15">
      <c r="A252" s="306">
        <v>2</v>
      </c>
      <c r="B252" s="394" t="s">
        <v>388</v>
      </c>
      <c r="C252" s="395"/>
      <c r="D252" s="395"/>
      <c r="E252" s="442">
        <f>F92</f>
        <v>0</v>
      </c>
      <c r="F252" s="443"/>
    </row>
    <row r="253" spans="1:6" ht="15">
      <c r="A253" s="306">
        <v>3</v>
      </c>
      <c r="B253" s="396" t="s">
        <v>389</v>
      </c>
      <c r="C253" s="395"/>
      <c r="D253" s="395"/>
      <c r="E253" s="442">
        <f>F115</f>
        <v>0</v>
      </c>
      <c r="F253" s="443"/>
    </row>
    <row r="254" spans="1:6" ht="15">
      <c r="A254" s="306">
        <v>4</v>
      </c>
      <c r="B254" s="394" t="s">
        <v>390</v>
      </c>
      <c r="C254" s="395"/>
      <c r="D254" s="395"/>
      <c r="E254" s="442">
        <f>F153</f>
        <v>0</v>
      </c>
      <c r="F254" s="443"/>
    </row>
    <row r="255" spans="1:6" ht="15">
      <c r="A255" s="306">
        <v>5</v>
      </c>
      <c r="B255" s="394" t="s">
        <v>391</v>
      </c>
      <c r="C255" s="395"/>
      <c r="D255" s="395"/>
      <c r="E255" s="442">
        <f>F166</f>
        <v>0</v>
      </c>
      <c r="F255" s="443"/>
    </row>
    <row r="256" spans="1:6" ht="15">
      <c r="A256" s="306">
        <v>6</v>
      </c>
      <c r="B256" s="394" t="s">
        <v>392</v>
      </c>
      <c r="C256" s="395"/>
      <c r="D256" s="395"/>
      <c r="E256" s="442">
        <f>F193</f>
        <v>0</v>
      </c>
      <c r="F256" s="443"/>
    </row>
    <row r="257" spans="1:6" ht="15">
      <c r="A257" s="306">
        <v>7</v>
      </c>
      <c r="B257" s="394" t="s">
        <v>393</v>
      </c>
      <c r="C257" s="395"/>
      <c r="D257" s="395"/>
      <c r="E257" s="442">
        <f>F211</f>
        <v>0</v>
      </c>
      <c r="F257" s="443"/>
    </row>
    <row r="258" spans="1:6" ht="15">
      <c r="A258" s="306">
        <v>9</v>
      </c>
      <c r="B258" s="394" t="s">
        <v>394</v>
      </c>
      <c r="C258" s="395"/>
      <c r="D258" s="395"/>
      <c r="E258" s="442">
        <f>F238</f>
        <v>0</v>
      </c>
      <c r="F258" s="443"/>
    </row>
    <row r="259" spans="1:6" ht="15.75" thickBot="1">
      <c r="A259" s="317"/>
      <c r="B259" s="394"/>
      <c r="C259" s="395"/>
      <c r="D259" s="395"/>
      <c r="E259" s="469"/>
      <c r="F259" s="470"/>
    </row>
    <row r="260" spans="1:6" ht="15.75" thickBot="1">
      <c r="B260" s="398" t="s">
        <v>395</v>
      </c>
      <c r="C260" s="399"/>
      <c r="D260" s="399"/>
      <c r="E260" s="471">
        <f>SUM(E251:F259)</f>
        <v>0</v>
      </c>
      <c r="F260" s="472"/>
    </row>
    <row r="265" spans="1:6">
      <c r="A265"/>
    </row>
    <row r="266" spans="1:6">
      <c r="A266"/>
    </row>
  </sheetData>
  <mergeCells count="33">
    <mergeCell ref="E258:F258"/>
    <mergeCell ref="E259:F259"/>
    <mergeCell ref="E260:F260"/>
    <mergeCell ref="E252:F252"/>
    <mergeCell ref="E253:F253"/>
    <mergeCell ref="E254:F254"/>
    <mergeCell ref="E255:F255"/>
    <mergeCell ref="E256:F256"/>
    <mergeCell ref="E257:F257"/>
    <mergeCell ref="E251:F251"/>
    <mergeCell ref="C13:F13"/>
    <mergeCell ref="A14:F14"/>
    <mergeCell ref="A22:E22"/>
    <mergeCell ref="A43:E43"/>
    <mergeCell ref="A45:E45"/>
    <mergeCell ref="A92:E92"/>
    <mergeCell ref="A115:E115"/>
    <mergeCell ref="A153:E153"/>
    <mergeCell ref="A166:E166"/>
    <mergeCell ref="A211:E211"/>
    <mergeCell ref="A250:F250"/>
    <mergeCell ref="C12:F12"/>
    <mergeCell ref="B1:F1"/>
    <mergeCell ref="B2:F2"/>
    <mergeCell ref="B3:F3"/>
    <mergeCell ref="B4:F4"/>
    <mergeCell ref="B5:F5"/>
    <mergeCell ref="B6:F6"/>
    <mergeCell ref="B7:F7"/>
    <mergeCell ref="C8:F8"/>
    <mergeCell ref="C9:F9"/>
    <mergeCell ref="C10:F10"/>
    <mergeCell ref="C11:F11"/>
  </mergeCells>
  <pageMargins left="0.7" right="0.7" top="0.75" bottom="0.75" header="0.3" footer="0.3"/>
  <pageSetup paperSize="0"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view="pageBreakPreview" zoomScaleSheetLayoutView="100" workbookViewId="0">
      <selection activeCell="F12" sqref="F12"/>
    </sheetView>
  </sheetViews>
  <sheetFormatPr defaultColWidth="9.140625" defaultRowHeight="12.75"/>
  <cols>
    <col min="1" max="1" width="4.7109375" style="1" customWidth="1"/>
    <col min="2" max="3" width="13.85546875" style="1" customWidth="1"/>
    <col min="4" max="4" width="44.28515625" style="1" customWidth="1"/>
    <col min="5" max="5" width="18.5703125" style="4" customWidth="1"/>
    <col min="6" max="6" width="9.140625" style="1"/>
    <col min="7" max="7" width="16.28515625" style="1" customWidth="1"/>
    <col min="8" max="16384" width="9.140625" style="1"/>
  </cols>
  <sheetData>
    <row r="1" spans="1:10" s="5" customFormat="1" ht="15.6" customHeight="1">
      <c r="A1" s="473"/>
      <c r="B1" s="474"/>
      <c r="C1" s="474"/>
      <c r="D1" s="474"/>
      <c r="E1" s="474"/>
      <c r="F1" s="475"/>
    </row>
    <row r="2" spans="1:10" s="7" customFormat="1" ht="16.5" customHeight="1">
      <c r="A2" s="480" t="s">
        <v>4</v>
      </c>
      <c r="B2" s="481"/>
      <c r="C2" s="481"/>
      <c r="D2" s="481"/>
      <c r="E2" s="482"/>
      <c r="F2" s="6"/>
    </row>
    <row r="3" spans="1:10" ht="31.5" customHeight="1">
      <c r="A3" s="477" t="str">
        <f>Cover!A18</f>
        <v>PROPOSED IOM KISMAYU - OFFICES AND ACCOMMODATION PROJECT</v>
      </c>
      <c r="B3" s="478"/>
      <c r="C3" s="478"/>
      <c r="D3" s="478"/>
      <c r="E3" s="479"/>
      <c r="F3" s="476"/>
      <c r="G3" s="476"/>
      <c r="H3" s="476"/>
      <c r="I3" s="476"/>
      <c r="J3" s="476"/>
    </row>
    <row r="4" spans="1:10" ht="15.75">
      <c r="A4" s="498"/>
      <c r="B4" s="498"/>
      <c r="C4" s="498"/>
      <c r="D4" s="498"/>
      <c r="E4" s="498"/>
      <c r="F4" s="2"/>
      <c r="G4" s="2"/>
      <c r="H4" s="2"/>
      <c r="I4" s="2"/>
      <c r="J4" s="2"/>
    </row>
    <row r="5" spans="1:10" ht="18" customHeight="1">
      <c r="A5" s="485" t="s">
        <v>5</v>
      </c>
      <c r="B5" s="486"/>
      <c r="C5" s="486"/>
      <c r="D5" s="486"/>
      <c r="E5" s="486"/>
      <c r="F5" s="2"/>
      <c r="G5" s="2"/>
      <c r="H5" s="2"/>
      <c r="I5" s="2"/>
      <c r="J5" s="2"/>
    </row>
    <row r="6" spans="1:10" ht="18" customHeight="1">
      <c r="A6" s="487"/>
      <c r="B6" s="488"/>
      <c r="C6" s="488"/>
      <c r="D6" s="488"/>
      <c r="E6" s="488"/>
      <c r="F6" s="2"/>
      <c r="G6" s="2"/>
      <c r="H6" s="2"/>
      <c r="I6" s="2"/>
      <c r="J6" s="2"/>
    </row>
    <row r="7" spans="1:10" ht="15.75">
      <c r="A7" s="483" t="s">
        <v>9</v>
      </c>
      <c r="B7" s="484"/>
      <c r="C7" s="489"/>
      <c r="D7" s="490"/>
      <c r="E7" s="264" t="s">
        <v>169</v>
      </c>
      <c r="F7" s="2"/>
      <c r="G7" s="2"/>
      <c r="H7" s="2"/>
      <c r="I7" s="2"/>
      <c r="J7" s="2"/>
    </row>
    <row r="8" spans="1:10" ht="18" customHeight="1">
      <c r="A8" s="491"/>
      <c r="B8" s="492"/>
      <c r="C8" s="501"/>
      <c r="D8" s="492"/>
      <c r="E8" s="56"/>
    </row>
    <row r="9" spans="1:10" ht="18" customHeight="1">
      <c r="A9" s="497" t="s">
        <v>6</v>
      </c>
      <c r="B9" s="492"/>
      <c r="C9" s="499" t="s">
        <v>396</v>
      </c>
      <c r="D9" s="500"/>
      <c r="E9" s="295">
        <f>'COMBINED FACILITIES'!F185</f>
        <v>0</v>
      </c>
    </row>
    <row r="10" spans="1:10" ht="18" customHeight="1">
      <c r="A10" s="493"/>
      <c r="B10" s="494"/>
      <c r="C10" s="504" t="s">
        <v>207</v>
      </c>
      <c r="D10" s="505"/>
      <c r="E10" s="265">
        <f>SUM(BUNKER!E260)</f>
        <v>0</v>
      </c>
    </row>
    <row r="11" spans="1:10" ht="18" customHeight="1">
      <c r="A11" s="400"/>
      <c r="B11" s="401"/>
      <c r="C11" s="402"/>
      <c r="D11" s="403"/>
      <c r="E11" s="265"/>
    </row>
    <row r="12" spans="1:10" s="57" customFormat="1" ht="18" customHeight="1">
      <c r="A12" s="495"/>
      <c r="B12" s="496"/>
      <c r="C12" s="506" t="s">
        <v>2</v>
      </c>
      <c r="D12" s="507"/>
      <c r="E12" s="267">
        <f>SUM(E9:E10)</f>
        <v>0</v>
      </c>
    </row>
    <row r="13" spans="1:10" ht="16.5" customHeight="1">
      <c r="A13" s="508"/>
      <c r="B13" s="509"/>
      <c r="C13" s="512"/>
      <c r="D13" s="513"/>
      <c r="E13" s="266"/>
    </row>
    <row r="14" spans="1:10" s="3" customFormat="1" ht="21.75" customHeight="1">
      <c r="A14" s="510"/>
      <c r="B14" s="511"/>
      <c r="C14" s="502"/>
      <c r="D14" s="503"/>
      <c r="E14" s="58"/>
      <c r="G14" s="242"/>
    </row>
    <row r="20" spans="4:5" ht="15.75">
      <c r="D20" s="243"/>
      <c r="E20" s="242"/>
    </row>
    <row r="22" spans="4:5">
      <c r="D22" s="243"/>
      <c r="E22" s="241"/>
    </row>
    <row r="24" spans="4:5">
      <c r="E24" s="241"/>
    </row>
  </sheetData>
  <sheetProtection formatCells="0" formatColumns="0" formatRows="0" insertColumns="0" insertRows="0"/>
  <mergeCells count="21">
    <mergeCell ref="C14:D14"/>
    <mergeCell ref="C10:D10"/>
    <mergeCell ref="C12:D12"/>
    <mergeCell ref="A13:B13"/>
    <mergeCell ref="A14:B14"/>
    <mergeCell ref="C13:D13"/>
    <mergeCell ref="A8:B8"/>
    <mergeCell ref="A10:B10"/>
    <mergeCell ref="A12:B12"/>
    <mergeCell ref="A9:B9"/>
    <mergeCell ref="A4:E4"/>
    <mergeCell ref="C9:D9"/>
    <mergeCell ref="C8:D8"/>
    <mergeCell ref="A1:F1"/>
    <mergeCell ref="F3:J3"/>
    <mergeCell ref="A3:E3"/>
    <mergeCell ref="A2:E2"/>
    <mergeCell ref="A7:B7"/>
    <mergeCell ref="A5:E5"/>
    <mergeCell ref="A6:E6"/>
    <mergeCell ref="C7:D7"/>
  </mergeCells>
  <phoneticPr fontId="21" type="noConversion"/>
  <pageMargins left="0.43307086614173201" right="0.27559055118110198" top="0.86614173228346503" bottom="0.66929133858267698" header="0.511811023622047" footer="0.511811023622047"/>
  <pageSetup paperSize="9" fitToHeight="0" orientation="portrait" r:id="rId1"/>
  <headerFooter alignWithMargins="0">
    <oddHeader>&amp;CRFP-EAH-2015-005&amp;RGrand Summary</oddHeader>
    <oddFooter>&amp;LCompany Name________________________Company Representative_________________&amp;C&amp;P of &amp;N&amp;RSignature_________________--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COMBINED FACILITIES</vt:lpstr>
      <vt:lpstr>BUNKER</vt:lpstr>
      <vt:lpstr>GRAND SUMMARY</vt:lpstr>
      <vt:lpstr>'COMBINED FACILITIES'!Print_Area</vt:lpstr>
      <vt:lpstr>Cover!Print_Area</vt:lpstr>
      <vt:lpstr>'GRAND SUMMARY'!Print_Area</vt:lpstr>
      <vt:lpstr>'COMBINED FACILITIES'!Print_Titles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user</dc:creator>
  <cp:lastModifiedBy>David Wanja</cp:lastModifiedBy>
  <cp:lastPrinted>2015-07-12T07:15:28Z</cp:lastPrinted>
  <dcterms:created xsi:type="dcterms:W3CDTF">2005-09-08T12:58:00Z</dcterms:created>
  <dcterms:modified xsi:type="dcterms:W3CDTF">2017-08-21T13:03:28Z</dcterms:modified>
</cp:coreProperties>
</file>